
<file path=[Content_Types].xml><?xml version="1.0" encoding="utf-8"?>
<Types xmlns="http://schemas.openxmlformats.org/package/2006/content-types">
  <Default Extension="emf" ContentType="image/x-emf"/>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730"/>
  <workbookPr codeName="ThisWorkbook"/>
  <mc:AlternateContent xmlns:mc="http://schemas.openxmlformats.org/markup-compatibility/2006">
    <mc:Choice Requires="x15">
      <x15ac:absPath xmlns:x15ac="http://schemas.microsoft.com/office/spreadsheetml/2010/11/ac" url="https://d.docs.live.net/dadbc42e1ad45017/7. Global EIP Programme/Spanish translation of manuals/"/>
    </mc:Choice>
  </mc:AlternateContent>
  <xr:revisionPtr revIDLastSave="0" documentId="8_{64114AE7-2605-46AE-98AE-CECDD767771D}" xr6:coauthVersionLast="45" xr6:coauthVersionMax="45" xr10:uidLastSave="{00000000-0000-0000-0000-000000000000}"/>
  <bookViews>
    <workbookView xWindow="-110" yWindow="-110" windowWidth="18220" windowHeight="11620" xr2:uid="{00000000-000D-0000-FFFF-FFFF00000000}"/>
  </bookViews>
  <sheets>
    <sheet name="Instrucciones" sheetId="9" r:id="rId1"/>
    <sheet name="1. Buscar por producto" sheetId="5" r:id="rId2"/>
    <sheet name="2. Buscar por empresa" sheetId="14" r:id="rId3"/>
    <sheet name="3. Referencias" sheetId="12" r:id="rId4"/>
    <sheet name="A1. Feedstocks" sheetId="6" r:id="rId5"/>
    <sheet name="A.2 Company inputsFINAL" sheetId="18" r:id="rId6"/>
    <sheet name="A3. Company OutputsFINAL" sheetId="16" r:id="rId7"/>
    <sheet name="A4. List" sheetId="1" r:id="rId8"/>
  </sheets>
  <definedNames>
    <definedName name="_xlnm._FilterDatabase" localSheetId="1" hidden="1">'1. Buscar por producto'!$C$6:$C$6</definedName>
    <definedName name="_xlnm._FilterDatabase" localSheetId="4" hidden="1">'A1. Feedstocks'!$A$3:$A$80</definedName>
    <definedName name="_xlnm._FilterDatabase" localSheetId="6" hidden="1">'A3. Company OutputsFINAL'!#REF!</definedName>
    <definedName name="_xlnm.Criteria" localSheetId="1">'1. Buscar por producto'!#REF!</definedName>
    <definedName name="_xlnm.Extract" localSheetId="1">'1. Buscar por producto'!#REF!</definedName>
    <definedName name="_xlnm.Print_Area" localSheetId="1">'1. Buscar por producto'!$B$1:$I$13</definedName>
    <definedName name="_xlnm.Print_Area" localSheetId="2">'2. Buscar por empresa'!$A$1:$S$34</definedName>
    <definedName name="_xlnm.Print_Area" localSheetId="3">'3. Referencias'!$A$1:$I$35</definedName>
    <definedName name="_xlnm.Print_Area" localSheetId="0">Instrucciones!$A$1:$CB$105</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5" i="14" l="1"/>
  <c r="R33" i="14"/>
  <c r="Q33" i="14"/>
  <c r="P33" i="14"/>
  <c r="O33" i="14"/>
  <c r="N33" i="14"/>
  <c r="M33" i="14"/>
  <c r="L33" i="14"/>
  <c r="K33" i="14"/>
  <c r="J33" i="14"/>
  <c r="I33" i="14"/>
  <c r="H33" i="14"/>
  <c r="G33" i="14"/>
  <c r="F33" i="14"/>
  <c r="D33" i="14"/>
  <c r="C33" i="14"/>
  <c r="B33" i="14"/>
  <c r="R32" i="14"/>
  <c r="Q32" i="14"/>
  <c r="P32" i="14"/>
  <c r="O32" i="14"/>
  <c r="N32" i="14"/>
  <c r="M32" i="14"/>
  <c r="L32" i="14"/>
  <c r="K32" i="14"/>
  <c r="J32" i="14"/>
  <c r="I32" i="14"/>
  <c r="H32" i="14"/>
  <c r="G32" i="14"/>
  <c r="F32" i="14"/>
  <c r="D32" i="14"/>
  <c r="C32" i="14"/>
  <c r="B32" i="14"/>
  <c r="R31" i="14"/>
  <c r="Q31" i="14"/>
  <c r="P31" i="14"/>
  <c r="O31" i="14"/>
  <c r="N31" i="14"/>
  <c r="M31" i="14"/>
  <c r="L31" i="14"/>
  <c r="K31" i="14"/>
  <c r="J31" i="14"/>
  <c r="I31" i="14"/>
  <c r="H31" i="14"/>
  <c r="G31" i="14"/>
  <c r="F31" i="14"/>
  <c r="D31" i="14"/>
  <c r="C31" i="14"/>
  <c r="B31" i="14"/>
  <c r="R30" i="14"/>
  <c r="Q30" i="14"/>
  <c r="P30" i="14"/>
  <c r="O30" i="14"/>
  <c r="N30" i="14"/>
  <c r="M30" i="14"/>
  <c r="L30" i="14"/>
  <c r="K30" i="14"/>
  <c r="J30" i="14"/>
  <c r="I30" i="14"/>
  <c r="H30" i="14"/>
  <c r="G30" i="14"/>
  <c r="F30" i="14"/>
  <c r="D30" i="14"/>
  <c r="C30" i="14"/>
  <c r="B30" i="14"/>
  <c r="R29" i="14"/>
  <c r="Q29" i="14"/>
  <c r="P29" i="14"/>
  <c r="O29" i="14"/>
  <c r="N29" i="14"/>
  <c r="M29" i="14"/>
  <c r="L29" i="14"/>
  <c r="K29" i="14"/>
  <c r="J29" i="14"/>
  <c r="I29" i="14"/>
  <c r="H29" i="14"/>
  <c r="G29" i="14"/>
  <c r="F29" i="14"/>
  <c r="D29" i="14"/>
  <c r="C29" i="14"/>
  <c r="B29" i="14"/>
  <c r="R28" i="14"/>
  <c r="Q28" i="14"/>
  <c r="P28" i="14"/>
  <c r="O28" i="14"/>
  <c r="N28" i="14"/>
  <c r="M28" i="14"/>
  <c r="L28" i="14"/>
  <c r="K28" i="14"/>
  <c r="J28" i="14"/>
  <c r="I28" i="14"/>
  <c r="H28" i="14"/>
  <c r="G28" i="14"/>
  <c r="F28" i="14"/>
  <c r="D28" i="14"/>
  <c r="C28" i="14"/>
  <c r="B28" i="14"/>
  <c r="R27" i="14"/>
  <c r="Q27" i="14"/>
  <c r="P27" i="14"/>
  <c r="O27" i="14"/>
  <c r="N27" i="14"/>
  <c r="M27" i="14"/>
  <c r="L27" i="14"/>
  <c r="K27" i="14"/>
  <c r="J27" i="14"/>
  <c r="I27" i="14"/>
  <c r="H27" i="14"/>
  <c r="G27" i="14"/>
  <c r="F27" i="14"/>
  <c r="D27" i="14"/>
  <c r="C27" i="14"/>
  <c r="B27" i="14"/>
  <c r="R26" i="14"/>
  <c r="Q26" i="14"/>
  <c r="P26" i="14"/>
  <c r="O26" i="14"/>
  <c r="N26" i="14"/>
  <c r="M26" i="14"/>
  <c r="L26" i="14"/>
  <c r="K26" i="14"/>
  <c r="J26" i="14"/>
  <c r="I26" i="14"/>
  <c r="H26" i="14"/>
  <c r="G26" i="14"/>
  <c r="F26" i="14"/>
  <c r="D26" i="14"/>
  <c r="C26" i="14"/>
  <c r="B26" i="14"/>
  <c r="R14" i="14"/>
  <c r="Q14" i="14"/>
  <c r="P14" i="14"/>
  <c r="O14" i="14"/>
  <c r="N14" i="14"/>
  <c r="M14" i="14"/>
  <c r="L14" i="14"/>
  <c r="K14" i="14"/>
  <c r="J14" i="14"/>
  <c r="I14" i="14"/>
  <c r="H14" i="14"/>
  <c r="G14" i="14"/>
  <c r="F14" i="14"/>
  <c r="D14" i="14"/>
  <c r="C14" i="14"/>
  <c r="B14" i="14"/>
  <c r="R13" i="14"/>
  <c r="Q13" i="14"/>
  <c r="P13" i="14"/>
  <c r="O13" i="14"/>
  <c r="N13" i="14"/>
  <c r="M13" i="14"/>
  <c r="L13" i="14"/>
  <c r="K13" i="14"/>
  <c r="J13" i="14"/>
  <c r="I13" i="14"/>
  <c r="H13" i="14"/>
  <c r="G13" i="14"/>
  <c r="F13" i="14"/>
  <c r="D13" i="14"/>
  <c r="C13" i="14"/>
  <c r="B13" i="14"/>
  <c r="R12" i="14"/>
  <c r="Q12" i="14"/>
  <c r="P12" i="14"/>
  <c r="O12" i="14"/>
  <c r="N12" i="14"/>
  <c r="M12" i="14"/>
  <c r="L12" i="14"/>
  <c r="K12" i="14"/>
  <c r="J12" i="14"/>
  <c r="I12" i="14"/>
  <c r="H12" i="14"/>
  <c r="G12" i="14"/>
  <c r="F12" i="14"/>
  <c r="D12" i="14"/>
  <c r="C12" i="14"/>
  <c r="B12" i="14"/>
  <c r="R11" i="14"/>
  <c r="Q11" i="14"/>
  <c r="P11" i="14"/>
  <c r="O11" i="14"/>
  <c r="N11" i="14"/>
  <c r="M11" i="14"/>
  <c r="L11" i="14"/>
  <c r="K11" i="14"/>
  <c r="J11" i="14"/>
  <c r="I11" i="14"/>
  <c r="H11" i="14"/>
  <c r="G11" i="14"/>
  <c r="F11" i="14"/>
  <c r="D11" i="14"/>
  <c r="C11" i="14"/>
  <c r="B11" i="14"/>
  <c r="R10" i="14"/>
  <c r="Q10" i="14"/>
  <c r="P10" i="14"/>
  <c r="O10" i="14"/>
  <c r="N10" i="14"/>
  <c r="M10" i="14"/>
  <c r="L10" i="14"/>
  <c r="K10" i="14"/>
  <c r="J10" i="14"/>
  <c r="I10" i="14"/>
  <c r="H10" i="14"/>
  <c r="G10" i="14"/>
  <c r="F10" i="14"/>
  <c r="D10" i="14"/>
  <c r="C10" i="14"/>
  <c r="B10" i="14"/>
  <c r="R9" i="14"/>
  <c r="Q9" i="14"/>
  <c r="P9" i="14"/>
  <c r="O9" i="14"/>
  <c r="N9" i="14"/>
  <c r="M9" i="14"/>
  <c r="L9" i="14"/>
  <c r="K9" i="14"/>
  <c r="J9" i="14"/>
  <c r="I9" i="14"/>
  <c r="H9" i="14"/>
  <c r="G9" i="14"/>
  <c r="F9" i="14"/>
  <c r="D9" i="14"/>
  <c r="C9" i="14"/>
  <c r="B9" i="14"/>
  <c r="R8" i="14"/>
  <c r="Q8" i="14"/>
  <c r="P8" i="14"/>
  <c r="O8" i="14"/>
  <c r="N8" i="14"/>
  <c r="M8" i="14"/>
  <c r="L8" i="14"/>
  <c r="K8" i="14"/>
  <c r="J8" i="14"/>
  <c r="I8" i="14"/>
  <c r="H8" i="14"/>
  <c r="G8" i="14"/>
  <c r="F8" i="14"/>
  <c r="D8" i="14"/>
  <c r="C8" i="14"/>
  <c r="B8" i="14"/>
  <c r="R7" i="14"/>
  <c r="Q7" i="14"/>
  <c r="P7" i="14"/>
  <c r="O7" i="14"/>
  <c r="N7" i="14"/>
  <c r="M7" i="14"/>
  <c r="L7" i="14"/>
  <c r="K7" i="14"/>
  <c r="J7" i="14"/>
  <c r="I7" i="14"/>
  <c r="H7" i="14"/>
  <c r="G7" i="14"/>
  <c r="F7" i="14"/>
  <c r="D7" i="14"/>
  <c r="C7" i="14"/>
  <c r="B7" i="14"/>
  <c r="R6" i="14"/>
  <c r="Q6" i="14"/>
  <c r="P6" i="14"/>
  <c r="O6" i="14"/>
  <c r="N6" i="14"/>
  <c r="M6" i="14"/>
  <c r="L6" i="14"/>
  <c r="K6" i="14"/>
  <c r="J6" i="14"/>
  <c r="I6" i="14"/>
  <c r="H6" i="14"/>
  <c r="G6" i="14"/>
  <c r="F6" i="14"/>
  <c r="D6" i="14"/>
  <c r="C6" i="14"/>
  <c r="B6" i="14"/>
  <c r="R5" i="14"/>
  <c r="Q5" i="14"/>
  <c r="P5" i="14"/>
  <c r="O5" i="14"/>
  <c r="N5" i="14"/>
  <c r="M5" i="14"/>
  <c r="L5" i="14"/>
  <c r="K5" i="14"/>
  <c r="J5" i="14"/>
  <c r="I5" i="14"/>
  <c r="H5" i="14"/>
  <c r="G5" i="14"/>
  <c r="F5" i="14"/>
  <c r="D5" i="14"/>
  <c r="C5" i="14"/>
  <c r="G12" i="5"/>
  <c r="F12" i="5"/>
  <c r="E12" i="5"/>
  <c r="C12" i="5"/>
  <c r="G11" i="5"/>
  <c r="F11" i="5"/>
  <c r="E11" i="5"/>
  <c r="C11" i="5"/>
  <c r="G10" i="5"/>
  <c r="F10" i="5"/>
  <c r="E10" i="5"/>
  <c r="C10" i="5"/>
  <c r="G9" i="5"/>
  <c r="F9" i="5"/>
  <c r="E9" i="5"/>
  <c r="C9" i="5"/>
  <c r="G8" i="5"/>
  <c r="F8" i="5"/>
  <c r="E8" i="5"/>
  <c r="C8" i="5"/>
  <c r="H7" i="5"/>
  <c r="G7" i="5"/>
  <c r="F7" i="5"/>
  <c r="E7" i="5"/>
  <c r="C7" i="5"/>
</calcChain>
</file>

<file path=xl/sharedStrings.xml><?xml version="1.0" encoding="utf-8"?>
<sst xmlns="http://schemas.openxmlformats.org/spreadsheetml/2006/main" count="2701" uniqueCount="643">
  <si>
    <t>HERRAMIENTA DE IDENTIFICACIÓN DE SIMBIOSIS INDUSTRIAL: INSTRUCCIONES</t>
  </si>
  <si>
    <t>RAZÓN DE LA HERRAMIENTA</t>
  </si>
  <si>
    <t>OBJETIVOS DE LA HERRAMIENTA</t>
  </si>
  <si>
    <t>El objetivo de la herramienta es apoyar la identificación de oportunidades de simbiosis industrial (subproductos e intercambios de residuos) entre empresas. Esta herramienta se puede utilizar en parques industriales existentes (brownfields) para proporcionar a los interesados ​​una indicación de las oportunidades de simbiosis relacionadas con las empresas que operan en el parque. Alternativamente, la herramienta se puede utilizar para nuevos parques industriales (greenfields) para resaltar la posible simbiosis industrial entre las empresas que se ubican en el parque y, por lo tanto, ayudar en la planificación de infraestructuras y servicios públicos para permitir estas conexiones.</t>
  </si>
  <si>
    <t>PASOS E INSTRUCCIONES</t>
  </si>
  <si>
    <t>La herramienta está diseñada para ser utilizada por agencias de desarrollo internacionales (por ejemplo, miembros del personal de la ONUDI como parte de proyectos PEI) y proveedores de servicios (por ejemplo, Centros Nacionales de Producción más Limpia) que trabajan con parques industriales en sus países. Por ejemplo, la herramienta se puede utilizar en un taller de identificación de oportunidades con la administración del parque y / o empresas arrendatarias. Además, la herramienta puede ser utilizada por representantes industriales que estén interesados ​​en el desarrollo de simbiosis industrial. Sin embargo, se recomienda ayudarlos cuando se trata de la implementación práctica de las oportunidades.
Esta herramienta se beneficiará de las experiencias de los usuarios. No dude en informar a la ONUDI acerca de las oportunidades de simbiosis industrial que esta herramienta aún no ha capturado. Tu contribución es muy bienvenida. Los datos de contacto de la ONUDI para los parques ecoindustriales se encuentran en la parte inferior de esta hoja de trabajo, ¡gracias!</t>
  </si>
  <si>
    <t>ENFOQUES EN LA HERRAMIENTA</t>
  </si>
  <si>
    <t>INSTRUCCIONES DETALLADAS</t>
  </si>
  <si>
    <t>APROXIMADO TIEMPO DE COMPLETAR</t>
  </si>
  <si>
    <t>ENFOQUE 1</t>
  </si>
  <si>
    <t>La hoja de trabajo "Buscar subproducto" se utiliza para identificar posibles oportunidades de simbiosis industrial basadas en la selección de un subproducto o desecho específico. Por ejemplo, la hoja de trabajo puede informarle qué industria puede estar interesada en utilizar yeso derivado.
La hoja de trabajo también le informa si ya se implementó un intercambio de subproductos similar en otras partes del mundo.
Solo necesita realizar la selección de búsqueda en "Subproducto o desecho". Otras celdas se rellenan automáticamente.
Las celdas de esta hoja de trabajo no se pueden modificar, pero los resultados de la selección y las opciones de simbiosis industrial resultantes se pueden copiar o pegar.</t>
  </si>
  <si>
    <t>La inversión de tiempo está sujeta al nivel de detalle deseado</t>
  </si>
  <si>
    <t>Análisis
sencillo</t>
  </si>
  <si>
    <t>Análisis
minucioso</t>
  </si>
  <si>
    <t>Experto / consultor</t>
  </si>
  <si>
    <t>Administración del parque /
empresas inquilinas</t>
  </si>
  <si>
    <t>Lugar donde se puede emprender el trabajo</t>
  </si>
  <si>
    <t>El trabajo se puede realizar en la oficina del experto. La simbiosis industrial identificada debe consolidarse con la administración del parque o las empresas arrendatarias.</t>
  </si>
  <si>
    <t>ENFOQUE 2</t>
  </si>
  <si>
    <t>La hoja de trabajo "Buscar por empresa" se utiliza para identificar posibles opciones de simbiosis industrial basadas en la selección de un tipo de empresa específico. Según la selección, la hoja de trabajo genera una lista de entradas y salidas relacionadas con un tipo de empresa específico, así como una lista de industrias con interés potencial para crear simbiosis industrial. Por ejemplo, la hoja de trabajo puede informarle sobre materias primas alternativas y posibles reutilizaciones de los subproductos o desechos de una planta de cemento.
La hoja de trabajo también le informa si ya se implementó un intercambio de subproductos similar en otras partes del mundo.
Solo necesita realizar la selección de búsqueda en "Seleccionar una empresa". Otras celdas se rellenan automáticamente.
Las celdas de esta hoja de trabajo no se pueden modificar, pero los resultados de la selección de la compañía y las opciones de simbiosis industrial resultantes se pueden copiar o pegar.</t>
  </si>
  <si>
    <t>Referencias de apoyo con información detallada.
se puede encontrar en la hoja de trabajo "Referencias"</t>
  </si>
  <si>
    <t>EJEMPLO DE APLICACIÓN PRÁCTICA</t>
  </si>
  <si>
    <t>Capacitación en parques ecoindustriales en Vietnam</t>
  </si>
  <si>
    <t>Lessons learnt from tool application</t>
  </si>
  <si>
    <t>La ONUDI proporcionó capacitación sobre el desarrollo y la implementación de parques eco industriales a funcionarios de gestión de parques y gubernamentales en Vietnam (julio de 2019). Los temas de la capacitación abarcaron, entre otros, la identificación, desarrollo e implementación de simbiosis industrial.
La herramienta de identificación de simbiosis industrial se utilizó como ejercicio interactivo durante el entrenamiento. Los participantes utilizaron la herramienta para identificar oportunidades de simbiosis en las tres zonas industriales piloto del proyecto GEF de ONUDI en parques eco industriales (por ejemplo, Khanh Phu IZ, Hoa Khanh IZ y Tra Noc 1 &amp; 2 IZ). El ejercicio ayudó a identificar oportunidades concretas de simbiosis industrial para las tres zonas industriales.</t>
  </si>
  <si>
    <t>OTRAS LECTURAS</t>
  </si>
  <si>
    <t>Manual for UNIDO Toolbox on Eco-Industrial Parks</t>
  </si>
  <si>
    <t>A Practitioner's Handbook For EIPs - Section 3: EIPs and industrial symbiosis</t>
  </si>
  <si>
    <t>Implementation Handbook and Toolbox for Eco-Industrial Parks</t>
  </si>
  <si>
    <t>(ONUDI 2019)</t>
  </si>
  <si>
    <t>(ONUDI, Grupo del Banco Mundial, GIZ y MOTIE 2018)</t>
  </si>
  <si>
    <t>(ONUDI, 2017)</t>
  </si>
  <si>
    <t>LISTA DE ACRÓMINOS</t>
  </si>
  <si>
    <r>
      <rPr>
        <sz val="11"/>
        <color theme="1"/>
        <rFont val="Calibri"/>
        <charset val="134"/>
        <scheme val="minor"/>
      </rPr>
      <t>CO</t>
    </r>
    <r>
      <rPr>
        <vertAlign val="subscript"/>
        <sz val="11"/>
        <color theme="1"/>
        <rFont val="Calibri"/>
        <charset val="134"/>
        <scheme val="minor"/>
      </rPr>
      <t>2</t>
    </r>
  </si>
  <si>
    <t>Dióxido de carbono</t>
  </si>
  <si>
    <t>PEI</t>
  </si>
  <si>
    <t>Parques eco Industriales</t>
  </si>
  <si>
    <t>GEI</t>
  </si>
  <si>
    <t>Gases causantes del efecto invernadero</t>
  </si>
  <si>
    <t>AI</t>
  </si>
  <si>
    <t>Área industrial</t>
  </si>
  <si>
    <t>ONUDI</t>
  </si>
  <si>
    <t>Organización de las Naciones Unidas para el Desarrollo Industrial</t>
  </si>
  <si>
    <t>PTAR</t>
  </si>
  <si>
    <t>Planta de tratamiento de aguas residuales</t>
  </si>
  <si>
    <t>QUEJAS O SUGERENCIAS</t>
  </si>
  <si>
    <t>Para preguntas, comentarios o solictudes de información, envíe un correo electrónico a:</t>
  </si>
  <si>
    <r>
      <rPr>
        <b/>
        <sz val="14"/>
        <color rgb="FFEF7B24"/>
        <rFont val="Calibri"/>
        <charset val="134"/>
        <scheme val="minor"/>
      </rPr>
      <t>Versión de herramienta</t>
    </r>
    <r>
      <rPr>
        <sz val="11"/>
        <rFont val="Calibri"/>
        <charset val="134"/>
        <scheme val="minor"/>
      </rPr>
      <t>: V2, abril de 2019</t>
    </r>
  </si>
  <si>
    <r>
      <rPr>
        <b/>
        <sz val="14"/>
        <color rgb="FFEF7B24"/>
        <rFont val="Calibri"/>
        <charset val="134"/>
        <scheme val="minor"/>
      </rPr>
      <t>Descargo de responsabilidad:</t>
    </r>
    <r>
      <rPr>
        <sz val="14"/>
        <color rgb="FF7D508C"/>
        <rFont val="Calibri"/>
        <charset val="134"/>
        <scheme val="minor"/>
      </rPr>
      <t xml:space="preserve"> </t>
    </r>
    <r>
      <rPr>
        <sz val="11"/>
        <rFont val="Calibri"/>
        <charset val="134"/>
        <scheme val="minor"/>
      </rPr>
      <t>ONUDI no se hace responsable de la aplicación de esta herramienta y sus resultados. La responsabilidad exclusiva de la aplicación de la herramienta recae en el usuario de la herramienta.</t>
    </r>
  </si>
  <si>
    <t>Herramienta de identificación de simbiosis industrial de la ONUDI (V2)</t>
  </si>
  <si>
    <r>
      <rPr>
        <sz val="14"/>
        <color theme="0"/>
        <rFont val="Arial"/>
        <charset val="134"/>
      </rPr>
      <t>IDENTIFICACIÓN DE SIMBIOSIS INDUSTRIAL</t>
    </r>
    <r>
      <rPr>
        <sz val="20"/>
        <color theme="0"/>
        <rFont val="Arial"/>
        <charset val="134"/>
      </rPr>
      <t xml:space="preserve">
</t>
    </r>
    <r>
      <rPr>
        <b/>
        <sz val="24"/>
        <color theme="0"/>
        <rFont val="Arial"/>
        <charset val="134"/>
      </rPr>
      <t>BUSCAR SUBPRODUCTOS Y RESIDUOS</t>
    </r>
  </si>
  <si>
    <t>Haga su selección en "Subproducto o desecho": otras celdas se rellenan automáticamente ...</t>
  </si>
  <si>
    <t>Subproducto o residuos</t>
  </si>
  <si>
    <t>Subproductos similares</t>
  </si>
  <si>
    <t>Proveedores potenciales</t>
  </si>
  <si>
    <t>Usuarios potenciales</t>
  </si>
  <si>
    <t>Ejemplos prácticos</t>
  </si>
  <si>
    <t>Comentarios</t>
  </si>
  <si>
    <t>Yeso</t>
  </si>
  <si>
    <t>IDENTIFICACIÓN DE SIMBIOSIS INDUSTRIAL: BUSCAR POR TIPO DE EMPRESA</t>
  </si>
  <si>
    <t>Entradas potenciales</t>
  </si>
  <si>
    <t>Entradas alternativas o similares</t>
  </si>
  <si>
    <t xml:space="preserve"> Comentarios</t>
  </si>
  <si>
    <t>1. Seleccione una empresa</t>
  </si>
  <si>
    <t>Planta de energía de biomasa</t>
  </si>
  <si>
    <t>Salidas potenciales</t>
  </si>
  <si>
    <t>Salidas alternativas o similares</t>
  </si>
  <si>
    <t>REFERENCIAS</t>
  </si>
  <si>
    <t>Choctaw (United States):</t>
  </si>
  <si>
    <t>(1) Zhang, Y., H. Zheng, H. Shi, X. Yu, G. Liu, M. Su, Y. Li, and Y. Chai. 2016. Network analysis of eight industrial symbiosis systems. Frontiers of Earth Science 10(2): 352–365.</t>
  </si>
  <si>
    <t>(2) Potts Carr, A.J., 1998. Choctaw Eco-Industrial Park: an ecological approach to industrial land-use planning and design. Landsc. Urban Plan. 42, 239–257. https://doi.org/10.1016/S0169-2046(98)00090-5</t>
  </si>
  <si>
    <t>Eclépens (Cement factory, Switzerland):</t>
  </si>
  <si>
    <t>(1) Holcim. 2017. Holcim Schweiz - Ihr Partner für Zement, Kies und Beton http://www.holcim.ch/ (Accessed on September 2017)</t>
  </si>
  <si>
    <t>Guangxi Guitang (State company, China):</t>
  </si>
  <si>
    <r>
      <rPr>
        <sz val="10"/>
        <color rgb="FF000000"/>
        <rFont val="Calibri"/>
        <charset val="134"/>
        <scheme val="minor"/>
      </rPr>
      <t xml:space="preserve">(1) Zhang, Y., H. Zheng, H. Shi, X. Yu, G. Liu, M. Su, Y. Li, and Y. Chai. 2016. Network analysis of eight industrial symbiosis systems. </t>
    </r>
    <r>
      <rPr>
        <i/>
        <sz val="10"/>
        <color rgb="FF000000"/>
        <rFont val="Calibri"/>
        <charset val="134"/>
        <scheme val="minor"/>
      </rPr>
      <t>Frontiers of Earth Science</t>
    </r>
    <r>
      <rPr>
        <sz val="10"/>
        <color rgb="FF000000"/>
        <rFont val="Calibri"/>
        <charset val="134"/>
        <scheme val="minor"/>
      </rPr>
      <t xml:space="preserve"> 10(2): 352–365.</t>
    </r>
  </si>
  <si>
    <t>(2) Zhu, Q., Lowe, E.A., Wei, Y., Barnes, D., 2007. Industrial Symbiosis in China: A Case Study of the Guitang Group. J. Ind. Ecol. 11, 31–42. https://doi.org/10.1162/jiec.2007.929</t>
  </si>
  <si>
    <t>Kalundborg (Denmark):</t>
  </si>
  <si>
    <t>(1) Jacobsen, N.B. 2006. Industrial Symbiosis in Kalundborg, Denmark: A Quantitative Assessment of Economic and Environmental Aspects. Journal of Industrial Ecology 10(1–2): 239–255.</t>
  </si>
  <si>
    <t>(2) Valero, A., S. Usón, and J. Costa. 2012. Exergy analysis of the industrial symbiosis model in Kalundborg. Proceedings of ECOS.</t>
  </si>
  <si>
    <t>Kawasaki (Eco-town programm, Japan):</t>
  </si>
  <si>
    <r>
      <rPr>
        <sz val="10"/>
        <color rgb="FF000000"/>
        <rFont val="Calibri"/>
        <charset val="134"/>
        <scheme val="minor"/>
      </rPr>
      <t xml:space="preserve">(1) Dong, L., F. Gu, T. Fujita, Y. Hayashi, and J. Gao. 2014. Uncovering opportunity of low-carbon city promotion with industrial system innovation: Case study on industrial symbiosis projects in China. </t>
    </r>
    <r>
      <rPr>
        <i/>
        <sz val="10"/>
        <color rgb="FF000000"/>
        <rFont val="Calibri"/>
        <charset val="134"/>
        <scheme val="minor"/>
      </rPr>
      <t>Energy Policy</t>
    </r>
    <r>
      <rPr>
        <sz val="10"/>
        <color rgb="FF000000"/>
        <rFont val="Calibri"/>
        <charset val="134"/>
        <scheme val="minor"/>
      </rPr>
      <t xml:space="preserve"> 65: 388–397.</t>
    </r>
  </si>
  <si>
    <r>
      <rPr>
        <sz val="10"/>
        <color rgb="FF000000"/>
        <rFont val="Calibri"/>
        <charset val="134"/>
        <scheme val="minor"/>
      </rPr>
      <t xml:space="preserve">(2) Hashimoto, S., T. Fujita, Y. Geng, and E. Nagasawa. 2010. Realizing CO2 emission reduction through industrial symbiosis: A cement production case study for Kawasaki. </t>
    </r>
    <r>
      <rPr>
        <i/>
        <sz val="10"/>
        <color rgb="FF000000"/>
        <rFont val="Calibri"/>
        <charset val="134"/>
        <scheme val="minor"/>
      </rPr>
      <t>Resources, Conservation and Recycling</t>
    </r>
    <r>
      <rPr>
        <sz val="10"/>
        <color rgb="FF000000"/>
        <rFont val="Calibri"/>
        <charset val="134"/>
        <scheme val="minor"/>
      </rPr>
      <t xml:space="preserve"> 54(10): 704–710.</t>
    </r>
  </si>
  <si>
    <t>(3) Van Berkel, R., T. Fujita, S. Hashimoto, and M. Fujii. 2009. Quantitative assessment of urban and industrial symbiosis in Kawasaki, Japan.</t>
  </si>
  <si>
    <t>Kwinana Industrial Area, Western Australia(Australia):</t>
  </si>
  <si>
    <t>(1) Van Beers, D., G. Corder, A. Bossilkov, and R. van Berkel. 2007. Industrial symbiosis in the Australian minerals industry - The cases of Kwinana and Gladstone. Journal of Industrial Ecology 11(1).</t>
  </si>
  <si>
    <t>(2) Van Beers, D. 2009. Application of the cleaner production framework to the development of regional synergies in heavy industrial areas: a case study of Kwinana (Western Australia). Perth, Australia: Curtin University of Technology.</t>
  </si>
  <si>
    <t>Liuzhou (circular economy industrial park, China)</t>
  </si>
  <si>
    <t>Not specified (e.g. biorefineries)</t>
  </si>
  <si>
    <t>(1) Martin, M., N. Svensson, M. Eklund, and J. Fonseca. 2012. Production synergies in the current biofuel industry: opportunities for development. Biofuels 3(5): 545–554.</t>
  </si>
  <si>
    <t>(2) Meylan, F.D., V. Moreau, and S. Erkman. 2015. CO2 utilization in the perspective of industrial ecology, an overview. Journal of CO2 Utilization 12: 101–108.</t>
  </si>
  <si>
    <t>Shandong (Province, PR China):</t>
  </si>
  <si>
    <t>(2) Liu, C., Côté, R.P., 2015. Controlling chromium slag pollution utilising scavengers: A case of Shandong Province, China. Waste Manag. Res. 33, 363–369.</t>
  </si>
  <si>
    <t>Styria (Province, Austria)</t>
  </si>
  <si>
    <t>Tianjin (economic-technological development area, PR China):</t>
  </si>
  <si>
    <t>(1) Shi, H., M. Chertow, and Y. Song. 2010. Developing country experience with eco-industrial parks: a case study of the Tianjin Economic-Technological Development Area in China. Journal of Cleaner Production 18(3): 191–199.</t>
  </si>
  <si>
    <t>Ulsan</t>
  </si>
  <si>
    <r>
      <rPr>
        <sz val="10"/>
        <color rgb="FF000000"/>
        <rFont val="Calibri"/>
        <charset val="134"/>
        <scheme val="minor"/>
      </rPr>
      <t xml:space="preserve">(1) Behera, S.K., J.-H. Kim, S.-Y. Lee, S. Suh, and H.-S. Park. 2012. Evolution of ‘designed’ industrial symbiosis networks in the Ulsan Eco-industrial Park: ‘research and development into business’ as the enabling framework. </t>
    </r>
    <r>
      <rPr>
        <i/>
        <sz val="10"/>
        <color rgb="FF000000"/>
        <rFont val="Calibri"/>
        <charset val="134"/>
        <scheme val="minor"/>
      </rPr>
      <t>Journal of Cleaner Production</t>
    </r>
    <r>
      <rPr>
        <sz val="10"/>
        <color rgb="FF000000"/>
        <rFont val="Calibri"/>
        <charset val="134"/>
        <scheme val="minor"/>
      </rPr>
      <t xml:space="preserve"> 29–30: 103–112.</t>
    </r>
  </si>
  <si>
    <t>materia prima</t>
  </si>
  <si>
    <t>Otras denominaciones de productos o productos similares</t>
  </si>
  <si>
    <t>Ejemplos prácticos (si no, solo Teorético)</t>
  </si>
  <si>
    <t>Comentario</t>
  </si>
  <si>
    <t>Seleccione</t>
  </si>
  <si>
    <t>Residuos alcohólicos</t>
  </si>
  <si>
    <t>Aldehído</t>
  </si>
  <si>
    <t>Industria química</t>
  </si>
  <si>
    <t>Fabricante de enzimas</t>
  </si>
  <si>
    <t>EDAR</t>
  </si>
  <si>
    <t>Kalundborg</t>
  </si>
  <si>
    <t>Fuente de carbono para la desnitrificación de bacterias.</t>
  </si>
  <si>
    <t>Material alcalino</t>
  </si>
  <si>
    <t>Residuos de agua alcalina</t>
  </si>
  <si>
    <t>Industria del papel</t>
  </si>
  <si>
    <t>Siderurgia</t>
  </si>
  <si>
    <t>Central eléctrica de carbón</t>
  </si>
  <si>
    <t>Industria del metal</t>
  </si>
  <si>
    <t>Guangxi Guitang</t>
  </si>
  <si>
    <t>Se utiliza en procesos de desulfuración. También se puede utilizar para neutralizar aguas residuales ácidas</t>
  </si>
  <si>
    <t>Amoníaco</t>
  </si>
  <si>
    <t>Conversión en Sulfato de amonio y utilizado como nutriente (ver "Sulfato de amonio" para otras utilizaciones)</t>
  </si>
  <si>
    <t>Sulfato de amonio</t>
  </si>
  <si>
    <t>Tiosulfato de amonio</t>
  </si>
  <si>
    <t>Refinería de petróleo</t>
  </si>
  <si>
    <t>Refinería de níquel</t>
  </si>
  <si>
    <t>Industria de fertilizantes</t>
  </si>
  <si>
    <t>Kwinana</t>
  </si>
  <si>
    <t>Liuzhou</t>
  </si>
  <si>
    <t>Médula de bagazo</t>
  </si>
  <si>
    <t>Residuos de bagazo</t>
  </si>
  <si>
    <t>Refinería de azúcar</t>
  </si>
  <si>
    <t>Planta de energía</t>
  </si>
  <si>
    <t>Se pueden usar fibras más largas en Industria del papel, las fibras restantes se pueden quemar para generar calor y generar energía</t>
  </si>
  <si>
    <t>Se pueden usar fibras más largas en Industria del papel, las que se venden se pueden quemar para generar calor y generar energía</t>
  </si>
  <si>
    <t>Corteza de árbol</t>
  </si>
  <si>
    <t>Residuos de lignina</t>
  </si>
  <si>
    <t>Chatarra de almidón</t>
  </si>
  <si>
    <t xml:space="preserve">Bolitas </t>
  </si>
  <si>
    <t>Residuos de lodos y pulpa de papel</t>
  </si>
  <si>
    <t>residuos de madera</t>
  </si>
  <si>
    <t>Planta de etanol</t>
  </si>
  <si>
    <t>Industria del almidón</t>
  </si>
  <si>
    <t>Industria de la madera</t>
  </si>
  <si>
    <t>Fábrica de briquetas</t>
  </si>
  <si>
    <t xml:space="preserve"> Planta de tableros prensados ​​o contrachapados</t>
  </si>
  <si>
    <t>Fábrica de cemento y construcción</t>
  </si>
  <si>
    <t>Tianjin</t>
  </si>
  <si>
    <t>Styria</t>
  </si>
  <si>
    <t>Kawasaki</t>
  </si>
  <si>
    <t>Residuos de bauxita</t>
  </si>
  <si>
    <t>Residuo de bauxita</t>
  </si>
  <si>
    <t>Industria del aluminio</t>
  </si>
  <si>
    <t xml:space="preserve">Shandong </t>
  </si>
  <si>
    <t xml:space="preserve"> El hierro contenido en residuo de bauxita se puede separar y usar para producir acero</t>
  </si>
  <si>
    <t>Digestato de biogás</t>
  </si>
  <si>
    <t>Residuos de biogás</t>
  </si>
  <si>
    <t>Productor de biogás</t>
  </si>
  <si>
    <t>Granjas</t>
  </si>
  <si>
    <t>No especificado</t>
  </si>
  <si>
    <t>Puede usarse como fertilizante (la composición química debe analizarse antes de usarse, en particular el contenido de metales pesados)</t>
  </si>
  <si>
    <t>Melaza blackstrap</t>
  </si>
  <si>
    <t>Melaza</t>
  </si>
  <si>
    <t>Gas de fragua</t>
  </si>
  <si>
    <t>Syngas</t>
  </si>
  <si>
    <t>Hidrógeno</t>
  </si>
  <si>
    <t>Amoníaco plant</t>
  </si>
  <si>
    <t>proceso de cloro álcali = productor importante, planta de amoníaco = usuario importante</t>
  </si>
  <si>
    <t>Arena de fragua</t>
  </si>
  <si>
    <t>Industria del color</t>
  </si>
  <si>
    <t>Escoria de fragua</t>
  </si>
  <si>
    <t>Escoria de acero</t>
  </si>
  <si>
    <t>Shandong</t>
  </si>
  <si>
    <t>La composición química de la escoria de acero es más difícil de predecir que la escoria de fragua, por lo general, se usa más en el sector de la construcción (por ejemplo, lastre ferroviario) que en la producción de cemento.</t>
  </si>
  <si>
    <t>Cenizas de fondo</t>
  </si>
  <si>
    <t>Industria minera</t>
  </si>
  <si>
    <t>"Paisajismo o recuperación de minas"</t>
  </si>
  <si>
    <t>Salmueras</t>
  </si>
  <si>
    <t>Planta desalinizadora</t>
  </si>
  <si>
    <t>Productor de sal</t>
  </si>
  <si>
    <t>Residuos de Melaza (C5)</t>
  </si>
  <si>
    <t>Residuos de pentosa</t>
  </si>
  <si>
    <t>Granjas de animal o porcina</t>
  </si>
  <si>
    <t>producción de furfural</t>
  </si>
  <si>
    <t>Teorético</t>
  </si>
  <si>
    <t>Dependiendo del proceso de fermentación (en algunos casos, los azúcares C5 también pueden ser fermentados)</t>
  </si>
  <si>
    <t>Sulfato de calcio</t>
  </si>
  <si>
    <t>Producción de ácido fosfórico</t>
  </si>
  <si>
    <t xml:space="preserve">Industria cerámica </t>
  </si>
  <si>
    <t>Fabricante de placas de yeso</t>
  </si>
  <si>
    <t>Remediación del suelo</t>
  </si>
  <si>
    <t>Producido por procesos de desulfuración. Además del material de partida, también se puede usar como enmienda del suelo para eliminar residuos ácidos. También se puede convertir en Sulfato de amonio (Industria de fertilizantes)</t>
  </si>
  <si>
    <t>Carbono negro</t>
  </si>
  <si>
    <t>Planta de neumáticos de pirólisis</t>
  </si>
  <si>
    <t>Productor de tinta</t>
  </si>
  <si>
    <t>Choctaw</t>
  </si>
  <si>
    <t>Granjas (invernadero)</t>
  </si>
  <si>
    <t>Producción de bebidas</t>
  </si>
  <si>
    <t>Producción de ácido succínico</t>
  </si>
  <si>
    <t>Producción de microalgas</t>
  </si>
  <si>
    <t>Planta de carbonato de calcio</t>
  </si>
  <si>
    <t>Numerosas fuentes posibles (las más interesantes se indican aquí). Numerosas aplicaciones disminuyen la alcalinidad de los residuos de bauxita, pueden servir para precipitar el carbonato de calcio, ...</t>
  </si>
  <si>
    <t>Carbonatos (minerales)</t>
  </si>
  <si>
    <t>CO2 + escoria (mineralización)</t>
  </si>
  <si>
    <t>Escoria de cromo</t>
  </si>
  <si>
    <t>Industria del cromo</t>
  </si>
  <si>
    <t>Utilizado como disolvente de sinterización. Además de la sustitución de material, el entorno de alta reducción del alto horno también permite la conversión de Cr (VI) en formas menos peligrosas de cromo, como Cr (III) o Cr (0)</t>
  </si>
  <si>
    <t>Residuos de hormigon</t>
  </si>
  <si>
    <t>Residuos de la construcción</t>
  </si>
  <si>
    <t>Escombros de demolición</t>
  </si>
  <si>
    <t xml:space="preserve">Sistema recogida de residuos </t>
  </si>
  <si>
    <t>Granos secos de destilador con solubles (DDGS)</t>
  </si>
  <si>
    <t>Residuos de destilación.</t>
  </si>
  <si>
    <t>Productor biogaz</t>
  </si>
  <si>
    <t>Industria de alimentos</t>
  </si>
  <si>
    <t>Planta de cogeneración</t>
  </si>
  <si>
    <t>Ceniza de chimenea</t>
  </si>
  <si>
    <t>Metal recycler</t>
  </si>
  <si>
    <t>El tipo de carbón utilizado es muy importante. En algunos casos, metales como el vanadio se pueden extraer de ceniza de chimenea.</t>
  </si>
  <si>
    <t>Residuos de comida</t>
  </si>
  <si>
    <t>Desechos alimentarios</t>
  </si>
  <si>
    <t xml:space="preserve">Comedores </t>
  </si>
  <si>
    <t>Restaurante</t>
  </si>
  <si>
    <t>Instalación de compostaje</t>
  </si>
  <si>
    <t xml:space="preserve">Tianjin </t>
  </si>
  <si>
    <t>Restaurantes</t>
  </si>
  <si>
    <t>Gas combustible</t>
  </si>
  <si>
    <t>Gas natural</t>
  </si>
  <si>
    <t>Planta de energía térmica</t>
  </si>
  <si>
    <t>Alternativo a la quema</t>
  </si>
  <si>
    <t>Humo de sílice</t>
  </si>
  <si>
    <t>Productor de circonia</t>
  </si>
  <si>
    <t>Fábrica de cemento</t>
  </si>
  <si>
    <t>Glicerol</t>
  </si>
  <si>
    <t>Productor de biodiesel</t>
  </si>
  <si>
    <t>Industria cosmética</t>
  </si>
  <si>
    <t>Típicamente producido por procesos de desulfuración. Además del material de partida, también se puede usar como enmienda del suelo, por ejemplo, para eliminar residuos ácidos.</t>
  </si>
  <si>
    <t>Ácido clorhídrico</t>
  </si>
  <si>
    <t>Productor de óxido de titanio</t>
  </si>
  <si>
    <t>Industria química (cloro álcali)</t>
  </si>
  <si>
    <t>Escoria de plomo</t>
  </si>
  <si>
    <t>Recicladoras de pilas de plomo o constructor</t>
  </si>
  <si>
    <t>Fertilizante</t>
  </si>
  <si>
    <t>Residuos lignocelulósicos</t>
  </si>
  <si>
    <t>Paja</t>
  </si>
  <si>
    <t>Material de partida para producir bioetanol de segunda generación.</t>
  </si>
  <si>
    <t>Polvo de horno de cal</t>
  </si>
  <si>
    <t>Para desulfuración o eliminación de cloro</t>
  </si>
  <si>
    <t>Aceite de cultivos de almidón</t>
  </si>
  <si>
    <t>Aceite usado</t>
  </si>
  <si>
    <t>Residuo orgánico</t>
  </si>
  <si>
    <t>Fabricante de almidón</t>
  </si>
  <si>
    <t>Coque de petróleo</t>
  </si>
  <si>
    <t>Eclépens</t>
  </si>
  <si>
    <t>Agua de refrigeración</t>
  </si>
  <si>
    <t>Aguas residuales</t>
  </si>
  <si>
    <t>Productor de biocombustibles</t>
  </si>
  <si>
    <t>Productor de algas</t>
  </si>
  <si>
    <t>Casi en cualquier parte</t>
  </si>
  <si>
    <t>Lodo</t>
  </si>
  <si>
    <t>Granja</t>
  </si>
  <si>
    <t>Sustituto de materia prima en la industria del cemento. Se puede usar como fertilizante si el lodo no contiene contaminantes como metales pesados ​​o COPs, o se usa para aplicaciones no alimentarias (por ejemplo, granja de césped)</t>
  </si>
  <si>
    <t>Lubricante gastado</t>
  </si>
  <si>
    <t>Aceite usado (lubricante)</t>
  </si>
  <si>
    <t>Solo si no contiene solvente halogenado</t>
  </si>
  <si>
    <t>Disolvente gastado</t>
  </si>
  <si>
    <t>Sistema recogida de residuos</t>
  </si>
  <si>
    <t>Se puede impregnar en material sólido, por ejemplo, aserrín. Es importante destacar que el disolvente no debe contener halógeno.</t>
  </si>
  <si>
    <t>Vapor (alta temperatura)</t>
  </si>
  <si>
    <t>Planta de energía de gas natural</t>
  </si>
  <si>
    <t>Incinerador de residuos</t>
  </si>
  <si>
    <t>Planta de alcohol</t>
  </si>
  <si>
    <t>Planta de cloro álcali</t>
  </si>
  <si>
    <t>Se pueden encontrar numerosos ejemplos de usuarios. La presión y la temperatura deben determinarse antes de buscar usuarios potenciales</t>
  </si>
  <si>
    <t>Vapor (baja temperatura)</t>
  </si>
  <si>
    <t>Calor perdido</t>
  </si>
  <si>
    <t>Planta de pirólisis</t>
  </si>
  <si>
    <t>Calefacción urbana</t>
  </si>
  <si>
    <t>Calefacción de invernadero</t>
  </si>
  <si>
    <t>Se pueden encontrar numerosos ejemplos de productores. La presión y la temperatura deben determinarse antes de buscar usuarios potenciales</t>
  </si>
  <si>
    <t>Chatarra de acero</t>
  </si>
  <si>
    <t>Residuos de acero</t>
  </si>
  <si>
    <t>La composición química de la Escoria de acero es más difícil de predecir que la Escoria de fragua, por lo general, se usa más en el sector de la construcción (por ejemplo, lastre ferroviario) que en la producción de cemento.</t>
  </si>
  <si>
    <t>Azufre (elemental)</t>
  </si>
  <si>
    <t>Ácido sulfúrico (80%)</t>
  </si>
  <si>
    <t>H2SO4 98% se utiliza como agente de secado. Después del uso, la solución resultante al 80% se puede vender en el mercado</t>
  </si>
  <si>
    <t>particularmente proceso de cloro álcali</t>
  </si>
  <si>
    <t>Fragmento de llanta</t>
  </si>
  <si>
    <t>Desechos de llanta</t>
  </si>
  <si>
    <t>Se deben determinar numerosos ejemplos de productores, presión y temperatura.</t>
  </si>
  <si>
    <t>Aceite usado (edible)</t>
  </si>
  <si>
    <t>Residuos de plástico</t>
  </si>
  <si>
    <t>Amoníaco production</t>
  </si>
  <si>
    <t>Combustible alternativo o reductor alternativo (materia prima para la producción de gas de síntesis)</t>
  </si>
  <si>
    <t>Arcilla blanca caolinitica</t>
  </si>
  <si>
    <t>Fábrica de pulpa y papel</t>
  </si>
  <si>
    <t>También material de partida para la producción de cemento.</t>
  </si>
  <si>
    <t>Suspensión de levadura</t>
  </si>
  <si>
    <t>Valorización como alimento animal o fertilizante</t>
  </si>
  <si>
    <t>Residuos de zinc</t>
  </si>
  <si>
    <t>Producción de pinturas ricas en zinc.</t>
  </si>
  <si>
    <t>Empresa</t>
  </si>
  <si>
    <t>Entrada 1</t>
  </si>
  <si>
    <t>Ejemplos prácticos (si no, solo teorético)</t>
  </si>
  <si>
    <t>Entrada 2</t>
  </si>
  <si>
    <t>Entrada 3</t>
  </si>
  <si>
    <t>Entrada 4</t>
  </si>
  <si>
    <t>Planta de amoniaco</t>
  </si>
  <si>
    <t>materia prima para producción de Hidrógeno</t>
  </si>
  <si>
    <t>Granjas de animales o cerdos</t>
  </si>
  <si>
    <t>Residuos de melaza (C5)</t>
  </si>
  <si>
    <t>Dependiendo del proceso de fermentación (los azúcares C5 también pueden ser fermentados)</t>
  </si>
  <si>
    <t>Aceite usado (comestible)</t>
  </si>
  <si>
    <t>Bolitas</t>
  </si>
  <si>
    <t>Residuos de madera o bagazo</t>
  </si>
  <si>
    <t>Recicladoras o productor de pilas</t>
  </si>
  <si>
    <t>La Escoria de acero (composición variable) se usa más en el sector de la construcción (por ejemplo, lastre ferroviario) que en la producción de cemento</t>
  </si>
  <si>
    <t xml:space="preserve"> Se debe tener en cuenta el tipo de carbón utilizado. Metales como el vanadio se pueden extraer de Ceniza de chimenea</t>
  </si>
  <si>
    <t>Generalmente producido por procesos de desulfuración.</t>
  </si>
  <si>
    <t>Sustituto de materia prima en la industria del cemento.</t>
  </si>
  <si>
    <t>Waste with high calorific value</t>
  </si>
  <si>
    <t>Madera, residuos plásticos (...)</t>
  </si>
  <si>
    <t>No debe contener solvente halogenado</t>
  </si>
  <si>
    <t>Proceso de cloro álcali = productor importante, Planta de amoniaco = usuario importante</t>
  </si>
  <si>
    <t>H2SO4 98% se utiliza como agente de secado. Después del uso, la solución resultante al 80% se vende en el mercado</t>
  </si>
  <si>
    <t>Por ejemplo, biosíntesis de ácido succínico.</t>
  </si>
  <si>
    <t>Por ejemplo, producción de furfural.</t>
  </si>
  <si>
    <t>Utilizado en el proceso de desulfuración. También puede utilizarse para neutralizar aguas residuales ácidas</t>
  </si>
  <si>
    <t>Granjas + agricultura</t>
  </si>
  <si>
    <t>Fertilizante (compruebe la composición, especialmente el contenido de metales pesados)</t>
  </si>
  <si>
    <t>Fertilizante si el Lodo no contiene contaminantes como metales pesados ​​o COPs. También para aplicaciones no alimentarias (por ejemplo, granja de césped)</t>
  </si>
  <si>
    <r>
      <rPr>
        <sz val="11"/>
        <color theme="1"/>
        <rFont val="Calibri"/>
        <charset val="134"/>
        <scheme val="minor"/>
      </rPr>
      <t>CO</t>
    </r>
    <r>
      <rPr>
        <vertAlign val="subscript"/>
        <sz val="11"/>
        <color theme="1"/>
        <rFont val="Calibri"/>
        <charset val="134"/>
        <scheme val="minor"/>
      </rPr>
      <t>2</t>
    </r>
    <r>
      <rPr>
        <sz val="11"/>
        <color theme="1"/>
        <rFont val="Calibri"/>
        <charset val="134"/>
        <scheme val="minor"/>
      </rPr>
      <t xml:space="preserve"> fertilization in greenhouse</t>
    </r>
  </si>
  <si>
    <t>riego</t>
  </si>
  <si>
    <t>Industria alimentaria (+ Restaurantes)</t>
  </si>
  <si>
    <t>Para bebidas gaseosas o atmósfera inerte.</t>
  </si>
  <si>
    <t>Industria de tinta + color</t>
  </si>
  <si>
    <t xml:space="preserve"> Planta de neumáticos de pirólisis</t>
  </si>
  <si>
    <t>Se puede utilizar como disolvente de sinterización. El ambiente de alta reducción del fragua permite la conversión de Cr (VI) en formas menos peligrosas de cromo, Cr (III) o Cr (0).</t>
  </si>
  <si>
    <t>Para desulfuración o para eliminación de cloro</t>
  </si>
  <si>
    <t>Industria del metal + reciclaje</t>
  </si>
  <si>
    <t>Se puede utilizar en un proceso de desulfuración o para neutralizar aguas residuales ácidas</t>
  </si>
  <si>
    <t>Metales como el vanadio se pueden extraer de Ceniza de chimenea.</t>
  </si>
  <si>
    <t>En particular, la industria del níquel</t>
  </si>
  <si>
    <t>Industria minera + remediación de suelos</t>
  </si>
  <si>
    <t>Típicamente producido por procesos de desulfuración. También se puede usar como enmienda del suelo, por ejemplo para eliminar residuos ácidos</t>
  </si>
  <si>
    <t>Industria cerámica</t>
  </si>
  <si>
    <t>Planta de tableros prensados ​​o contrachapados</t>
  </si>
  <si>
    <t>Industria de pulpa y papel</t>
  </si>
  <si>
    <t>Bagazo</t>
  </si>
  <si>
    <t>Planta de pirólisis de neumáticos</t>
  </si>
  <si>
    <t>Suplementos químicos orgánicos</t>
  </si>
  <si>
    <t>Concerción en sulfato de amonio y utilizado como nutriente (ver "Sulfato de amonio" para otras aplicaciones)</t>
  </si>
  <si>
    <t>Materia</t>
  </si>
  <si>
    <t>Ejemplos prácticos (si no, sólo teóricos)</t>
  </si>
  <si>
    <t>Salida 3</t>
  </si>
  <si>
    <t>Ejemplos prácticos (si no, solo teóricos)</t>
  </si>
  <si>
    <t>Salida 4</t>
  </si>
  <si>
    <t>Salida 5</t>
  </si>
  <si>
    <t>Salida 6</t>
  </si>
  <si>
    <t>Salida 7</t>
  </si>
  <si>
    <t>Industria siderúrgica</t>
  </si>
  <si>
    <t>El hierro contenido en el residuo de bauxita se puede separar y utilizar para producir acero.</t>
  </si>
  <si>
    <t>Planta de amoníaco</t>
  </si>
  <si>
    <t>Numerosas fuentes posibles (las más interesantes se indican aquí). Numerosas utilizaciones (por ejemplo, para disminuir la alcalinidad de la bauxita, precipitar el carbonato de calcio)</t>
  </si>
  <si>
    <t>Granjas de animales o porcinas</t>
  </si>
  <si>
    <t xml:space="preserve"> Productor de biodiésel</t>
  </si>
  <si>
    <t>Bioetanol de segunda generación</t>
  </si>
  <si>
    <t xml:space="preserve">Digestate </t>
  </si>
  <si>
    <t>Para ser utilizado como fertilizante, se puede requerir una fase de maduración aeróbica. Se debe analizar la composición del digestato (metales pesados, COPs) para evitar la contaminación del suelo.</t>
  </si>
  <si>
    <t>Numerosas aplicaciones: neutralización de residuos alcalinos, síntesis de carbonato de calcio, ... Particularmente interesante si el biogás se convierte en biometano</t>
  </si>
  <si>
    <t>Ceniza salija inferior</t>
  </si>
  <si>
    <t>Se debe determinar la presión y la temperatura</t>
  </si>
  <si>
    <t>Fábrica de Briquetas</t>
  </si>
  <si>
    <t>Se debe determinar la presión y la temperatura.</t>
  </si>
  <si>
    <t>Industria de química</t>
  </si>
  <si>
    <t>Aldehino</t>
  </si>
  <si>
    <t>Planta termal de energía</t>
  </si>
  <si>
    <t>Producido por planta de cloro álcali</t>
  </si>
  <si>
    <t>Típicamente producido por procesos de desulfuración. Se puede producir, por ejemplo, en una planta de producción de ácido fosfórico.</t>
  </si>
  <si>
    <t>Eclepens</t>
  </si>
  <si>
    <t>No debe contener disolvente halogenado. El disolvente se puede impregnar en material sólido, por ejemplo, aserrín.</t>
  </si>
  <si>
    <t xml:space="preserve">Planes de cloralcalinos
</t>
  </si>
  <si>
    <t xml:space="preserve">Central eléctrica de carbón
</t>
  </si>
  <si>
    <t>Cenizas de combustión</t>
  </si>
  <si>
    <t>Dependiendo del carbón, se puede usar o se debe usarse como aditivo de cemento. Los metales como el vanadio también se pueden extraer de cenizas de combustión.</t>
  </si>
  <si>
    <t>Numerosos ejemplos de productores, se debe determinar la presión y la temperatura</t>
  </si>
  <si>
    <t xml:space="preserve">Instalación de compostaje
</t>
  </si>
  <si>
    <t xml:space="preserve">Industria cosmética
</t>
  </si>
  <si>
    <t>Purines de levadura</t>
  </si>
  <si>
    <t>Valorización como alimento o fertilizante.</t>
  </si>
  <si>
    <t>Central de energía de carbón</t>
  </si>
  <si>
    <t>Central de energía de biomasa</t>
  </si>
  <si>
    <t>Planta de madera contrachapada</t>
  </si>
  <si>
    <t>Granja de animal o porcina</t>
  </si>
  <si>
    <t>Producción de furfural</t>
  </si>
  <si>
    <t>Biodiesel producer</t>
  </si>
  <si>
    <t>Numerosas aplicaciones: neutralización de residuos alcalinos, síntesis de carbonato de calcio, ...</t>
  </si>
  <si>
    <t>Granjas y agricultura</t>
  </si>
  <si>
    <t>Industria alimentaria (y restaurantes)</t>
  </si>
  <si>
    <t>Desperdicio de alimentos</t>
  </si>
  <si>
    <t>Residuos de alimentos</t>
  </si>
  <si>
    <t>Residuos orgánicos</t>
  </si>
  <si>
    <t>Productor de Biogás</t>
  </si>
  <si>
    <t>Casi en todas partes</t>
  </si>
  <si>
    <t>Industria de la tinta y el color</t>
  </si>
  <si>
    <t>Gas de horno explosivo</t>
  </si>
  <si>
    <t>proceso de cloroálcali = productor importante, planta de amoníaco = usuario importante</t>
  </si>
  <si>
    <t xml:space="preserve">
Producido por procesos de desulfuración</t>
  </si>
  <si>
    <t>Conversión de sulfato de calcio (desulfuración) en sulfato de amonio</t>
  </si>
  <si>
    <t>Industria del metal y reciclaje</t>
  </si>
  <si>
    <t>Producido por la industria del cromo y utilizado como disolvente de sinterización. El alto horno permite reducir el Cr (VI) a formas menos peligrosas de cromo, Cr (III) o Cr (0).</t>
  </si>
  <si>
    <t>Conversión en sulfato de amonio y uso como nutriente.</t>
  </si>
  <si>
    <t>Subproducto de un productor de óxido de titanio.</t>
  </si>
  <si>
    <t>Subproducto del productor de zirconia</t>
  </si>
  <si>
    <t>Industria minera y remediación de suelos</t>
  </si>
  <si>
    <t>de carbono</t>
  </si>
  <si>
    <t>lternativo a la quema</t>
  </si>
  <si>
    <t>térmica</t>
  </si>
  <si>
    <t>Industria de cerámica</t>
  </si>
  <si>
    <t>Producido por procesos de desulfuración.</t>
  </si>
  <si>
    <t>Industria de la pulpa y el papel</t>
  </si>
  <si>
    <t>Aguas residuales alcalinas</t>
  </si>
  <si>
    <t>Planta de carbón</t>
  </si>
  <si>
    <t>Planta de biomasa</t>
  </si>
  <si>
    <t>Residuos de almidón</t>
  </si>
  <si>
    <t>Se pueden usar fibras más largas en la industria del papel, las fibras restantes se pueden quemar para generar calor y generar energía</t>
  </si>
  <si>
    <t>Blackstrap Melaza</t>
  </si>
  <si>
    <t>Central de energía de térmica</t>
  </si>
  <si>
    <t>Planes de cloralcalinos</t>
  </si>
  <si>
    <t>Se deben determinar numerosos ejemplos de usuarios, presión y temperatura antes de buscar simbiosis industrial</t>
  </si>
  <si>
    <t>Numerosos productores se pueden encontrar. La presión y la temperatura deben determinarse antes de buscar simbiosis industrial</t>
  </si>
  <si>
    <t>Negro de carbono</t>
  </si>
  <si>
    <t>Sistema de recogida de residuos</t>
  </si>
  <si>
    <t>Composting facility</t>
  </si>
  <si>
    <t>Residuos con alto poder calorífico</t>
  </si>
  <si>
    <t>Desechos de llanta, solventes usados</t>
  </si>
  <si>
    <t>Madera, residuos plásticos. (...)</t>
  </si>
  <si>
    <t>Los líquidos se pueden impregnar en material sólido, por ejemplo, aserrín. Los disolventes no deben contener halógenos.</t>
  </si>
  <si>
    <t>Residuos de madera</t>
  </si>
  <si>
    <t>Corteza</t>
  </si>
  <si>
    <t xml:space="preserve">
Fábrica de cemento y construcción</t>
  </si>
  <si>
    <t>Central térmica</t>
  </si>
  <si>
    <t>Sustituto de materia prima en la industria del cemento. Fertilizante si no contiene contaminantes (por ejemplo, metales pesados ​​o COP), o para aplicaciones no alimentarias (por ejemplo, Granjas de césped)</t>
  </si>
  <si>
    <t>Producto</t>
  </si>
  <si>
    <t>Proveedor</t>
  </si>
  <si>
    <t>Usuario</t>
  </si>
  <si>
    <t>Ubicación</t>
  </si>
  <si>
    <t>Si no es preciso(Valero et al. 2012; Jacobsen 2006)</t>
  </si>
  <si>
    <t>Residuos o agua de refrigeración</t>
  </si>
  <si>
    <t>Agua de mar</t>
  </si>
  <si>
    <t>Vapor</t>
  </si>
  <si>
    <t xml:space="preserve">Vapor </t>
  </si>
  <si>
    <t>Cuidad</t>
  </si>
  <si>
    <t xml:space="preserve">Agua salada calentada </t>
  </si>
  <si>
    <t>Granja de peces</t>
  </si>
  <si>
    <t>El agua de mar utilizada para condensar agua hirviendo aumenta en aprox. 7-8 ˚C</t>
  </si>
  <si>
    <t>Fy cenizas de combustibles de orimulsión, que contienen 12,2% de vanadio y 2,7% de níquel, según (Jacobsen 2006)</t>
  </si>
  <si>
    <t>Reciclador de metales</t>
  </si>
  <si>
    <t>Según (http://www.inbicon.com)</t>
  </si>
  <si>
    <t>Residuos de melaza C5</t>
  </si>
  <si>
    <t>Granjas porcinas</t>
  </si>
  <si>
    <t>Fertilizantes</t>
  </si>
  <si>
    <t>Utilizado como fuente de carbohidratos, para alimentar microorganismos EDAR (Branson, 2011)</t>
  </si>
  <si>
    <t>Si no es preciso (van Berkel et al. 2009; Hashimoto et al. 2010; Dong et al. 2014)</t>
  </si>
  <si>
    <t>Sistema de recolección de residuos (urbano + industrial)</t>
  </si>
  <si>
    <t>Reductor alternativo</t>
  </si>
  <si>
    <t>Combustible alternativo</t>
  </si>
  <si>
    <t>Productor de amoníaco</t>
  </si>
  <si>
    <r>
      <rPr>
        <sz val="9"/>
        <color theme="1"/>
        <rFont val="Calibri"/>
        <charset val="134"/>
        <scheme val="minor"/>
      </rPr>
      <t>Gas de síntesis, luego utilización de H</t>
    </r>
    <r>
      <rPr>
        <vertAlign val="subscript"/>
        <sz val="9"/>
        <color theme="1"/>
        <rFont val="Calibri"/>
        <charset val="134"/>
        <scheme val="minor"/>
      </rPr>
      <t>2</t>
    </r>
    <r>
      <rPr>
        <sz val="9"/>
        <color theme="1"/>
        <rFont val="Calibri"/>
        <charset val="134"/>
        <scheme val="minor"/>
      </rPr>
      <t xml:space="preserve"> para hidrogenación de nitrógeno (+ utilización de CO</t>
    </r>
    <r>
      <rPr>
        <vertAlign val="subscript"/>
        <sz val="9"/>
        <color theme="1"/>
        <rFont val="Calibri"/>
        <charset val="134"/>
        <scheme val="minor"/>
      </rPr>
      <t>2</t>
    </r>
    <r>
      <rPr>
        <sz val="9"/>
        <color theme="1"/>
        <rFont val="Calibri"/>
        <charset val="134"/>
        <scheme val="minor"/>
      </rPr>
      <t>, probablemente fuera de la ciudad ecológica)</t>
    </r>
  </si>
  <si>
    <t>Residuos o construcción</t>
  </si>
  <si>
    <t>Sustituto de materia prima</t>
  </si>
  <si>
    <t>Lodos de papel</t>
  </si>
  <si>
    <t>Industria de papel y pulpa</t>
  </si>
  <si>
    <t>Planta de gas natural</t>
  </si>
  <si>
    <t>Municipio</t>
  </si>
  <si>
    <t>(Shiraki et al. 2016)</t>
  </si>
  <si>
    <t>Si no es preciso (van Beers et al. 2005, 2007: van Beers 2008, 2009)</t>
  </si>
  <si>
    <t>Refinería de alúmina</t>
  </si>
  <si>
    <t>Filtración para eliminar P y N (Cooling et al. 2002)
¿Absolutamente no está  claro DICK?</t>
  </si>
  <si>
    <t>Neutralización de Residuos de bauxita</t>
  </si>
  <si>
    <t>Productor de gas industrial</t>
  </si>
  <si>
    <t xml:space="preserve">  </t>
  </si>
  <si>
    <t>Metil dietilamina</t>
  </si>
  <si>
    <t>¿Pregunta a Dick? ¿También compostaje escrito en su tesis?</t>
  </si>
  <si>
    <t>Subproducto de la producción de ácido fosfórico ... Utilizado para la estabilidad del suelo en el "área de residuos" de la empresa</t>
  </si>
  <si>
    <t>Compañía de construcción</t>
  </si>
  <si>
    <t>Diverso (por ejemplo, cantina de una refinería de alúmina)</t>
  </si>
  <si>
    <t>Zirconia producer</t>
  </si>
  <si>
    <t>Producción de cloruro de ammonunim</t>
  </si>
  <si>
    <t>Bio-lodo</t>
  </si>
  <si>
    <t>Preciso, césped ... ¿no alimentos o piensos Granjas? ¿DICK?</t>
  </si>
  <si>
    <t>Suelos</t>
  </si>
  <si>
    <t>Mina de carbón</t>
  </si>
  <si>
    <t>Demasiado vago ... Suelos ...</t>
  </si>
  <si>
    <t xml:space="preserve"> Empresa química (-&gt; mercado)</t>
  </si>
  <si>
    <r>
      <rPr>
        <sz val="9"/>
        <color theme="1"/>
        <rFont val="Calibri"/>
        <charset val="134"/>
        <scheme val="minor"/>
      </rPr>
      <t>H</t>
    </r>
    <r>
      <rPr>
        <vertAlign val="subscript"/>
        <sz val="9"/>
        <color theme="1"/>
        <rFont val="Calibri"/>
        <charset val="134"/>
        <scheme val="minor"/>
      </rPr>
      <t>2</t>
    </r>
    <r>
      <rPr>
        <sz val="9"/>
        <color theme="1"/>
        <rFont val="Calibri"/>
        <charset val="134"/>
        <scheme val="minor"/>
      </rPr>
      <t>SO</t>
    </r>
    <r>
      <rPr>
        <vertAlign val="subscript"/>
        <sz val="9"/>
        <color theme="1"/>
        <rFont val="Calibri"/>
        <charset val="134"/>
        <scheme val="minor"/>
      </rPr>
      <t>4</t>
    </r>
    <r>
      <rPr>
        <sz val="9"/>
        <color theme="1"/>
        <rFont val="Calibri"/>
        <charset val="134"/>
        <scheme val="minor"/>
      </rPr>
      <t xml:space="preserve"> 98% se utiliza como agente de secado. Después del uso, la solución resultante al 80% se vende en el mercado</t>
    </r>
  </si>
  <si>
    <t>Planta de arrabio</t>
  </si>
  <si>
    <t>For desulfurisation</t>
  </si>
  <si>
    <t>For Chlorine removal</t>
  </si>
  <si>
    <t>Molino de cemento (BGC Cement Kwinana / Canningvale)</t>
  </si>
  <si>
    <t>Pregúntale a Dick ... No es claro el molino, pero ¿por qué necesitan escoria de fraguas?</t>
  </si>
  <si>
    <t>diverso</t>
  </si>
  <si>
    <t>Pregúntale a Dick ... No está claro Una refinería consume H2 (S + H2 -&gt; H2S) ... Puede producir también un poco de H2 (reforma catalítica), pero normalmente no es significativo</t>
  </si>
  <si>
    <t>Azufre elemental</t>
  </si>
  <si>
    <t>Empresa química</t>
  </si>
  <si>
    <t>H2S -&gt; S (el) en una unidad de proceso Claus</t>
  </si>
  <si>
    <t>Catalizador gastado</t>
  </si>
  <si>
    <t>¿por el contenido de alúmina? Pregúntale a Dick ... No es claro</t>
  </si>
  <si>
    <t>Catalizador gastado (contenido de fósforo)</t>
  </si>
  <si>
    <t>¿Pregunta a Dick ... ¿No es claro? ¿RCU, CPU? ¿Sentido?</t>
  </si>
  <si>
    <t>Neutralización de residuos alcalinos.</t>
  </si>
  <si>
    <r>
      <rPr>
        <sz val="9"/>
        <color theme="1"/>
        <rFont val="Calibri"/>
        <charset val="134"/>
        <scheme val="minor"/>
      </rPr>
      <t>De hecho, Vapor es producido por una Planta de cogeneración propiedad del productor TIO</t>
    </r>
    <r>
      <rPr>
        <vertAlign val="subscript"/>
        <sz val="9"/>
        <color theme="1"/>
        <rFont val="Calibri"/>
        <charset val="134"/>
        <scheme val="minor"/>
      </rPr>
      <t>2</t>
    </r>
    <r>
      <rPr>
        <sz val="9"/>
        <color theme="1"/>
        <rFont val="Calibri"/>
        <charset val="134"/>
        <scheme val="minor"/>
      </rPr>
      <t>.</t>
    </r>
  </si>
  <si>
    <t>(Shi et al. 2010)</t>
  </si>
  <si>
    <t>Baja temperatura. destilación multiefectos (LT-MED) (Deng et al. 2010)) N.B. La temperatura y la presión del vapor no están claramente indicadas, pero sabemos que LT-MED puede funcionar con una temperatura de típicamente 70˚C</t>
  </si>
  <si>
    <t>Combustión de carbón</t>
  </si>
  <si>
    <t>Paisajismo</t>
  </si>
  <si>
    <t>EDAR (constructores automotrices)</t>
  </si>
  <si>
    <t>Recicladoras de baterías de plomo o constructor</t>
  </si>
  <si>
    <t xml:space="preserve">? </t>
  </si>
  <si>
    <t>Empresas alimentarias</t>
  </si>
  <si>
    <t>Granjas de cerdo</t>
  </si>
  <si>
    <t>Biomasa gastada</t>
  </si>
  <si>
    <t>Empresa de biotecnología</t>
  </si>
  <si>
    <t>Fragmento de almidón</t>
  </si>
  <si>
    <t>?</t>
  </si>
  <si>
    <t>Chatarra de muebles</t>
  </si>
  <si>
    <t>Fabricación de muebles</t>
  </si>
  <si>
    <t>Fabricante de madera contrachapada</t>
  </si>
  <si>
    <t>Restos de yeso</t>
  </si>
  <si>
    <t>Cerámica</t>
  </si>
  <si>
    <t>(Deng et al. 2010))</t>
  </si>
  <si>
    <t>Martin et al. 2012</t>
  </si>
  <si>
    <t>DDGS</t>
  </si>
  <si>
    <t>Granjas de animal</t>
  </si>
  <si>
    <t>Residuos vegetales</t>
  </si>
  <si>
    <t>Planta de biodiesel</t>
  </si>
  <si>
    <t>Producción de metanol</t>
  </si>
  <si>
    <t>Productor de ácido succínico</t>
  </si>
  <si>
    <t>Pomacle-Bazencourt…Debo encontrar el articulo</t>
  </si>
  <si>
    <t>Microalgas</t>
  </si>
  <si>
    <t>Cultivo en invernadero</t>
  </si>
  <si>
    <t>Residuos de semillas oleaginosas</t>
  </si>
  <si>
    <t>lignocellulosic residues</t>
  </si>
  <si>
    <t>Etanol de segunda generación (puede reutilizarse para la transesterificación), ver (Meylan et al. 2015)</t>
  </si>
  <si>
    <t>Alimentación animal</t>
  </si>
  <si>
    <t xml:space="preserve"> conversión en glicolípidos</t>
  </si>
  <si>
    <t>Hidrógeno producer</t>
  </si>
  <si>
    <t>Residuos de microalgas</t>
  </si>
  <si>
    <t>Combustible alternativos</t>
  </si>
  <si>
    <t>Suero de queso</t>
  </si>
  <si>
    <t>Producción de queso</t>
  </si>
  <si>
    <t>Productor de etanol</t>
  </si>
  <si>
    <t>Industria de alimentos / municipios</t>
  </si>
  <si>
    <t>Dong et al. 2014</t>
  </si>
  <si>
    <t>Escoria de alto horno</t>
  </si>
  <si>
    <t>Jinan</t>
  </si>
  <si>
    <t>Usually, the composition of Escoria de acero is difficult to predict. More used in the construction sector (e.g. railroad ballast) than in cement production</t>
  </si>
  <si>
    <t>Provided by desulfurization</t>
  </si>
  <si>
    <t>Carbonato</t>
  </si>
  <si>
    <r>
      <rPr>
        <sz val="9"/>
        <color theme="1"/>
        <rFont val="Calibri"/>
        <charset val="134"/>
        <scheme val="minor"/>
      </rPr>
      <t>CO</t>
    </r>
    <r>
      <rPr>
        <vertAlign val="subscript"/>
        <sz val="9"/>
        <color theme="1"/>
        <rFont val="Calibri"/>
        <charset val="134"/>
        <scheme val="minor"/>
      </rPr>
      <t>2</t>
    </r>
    <r>
      <rPr>
        <sz val="9"/>
        <color theme="1"/>
        <rFont val="Calibri"/>
        <charset val="134"/>
        <scheme val="minor"/>
      </rPr>
      <t xml:space="preserve"> + slag (mineralization)</t>
    </r>
  </si>
  <si>
    <t>Industria química (amoníaco)</t>
  </si>
  <si>
    <t>El horno de coque y el gas de fragua son principalmente hidrógeno y monóxido de carbono (gas de síntesis). No está claro si el gas se usa como combustible o como producto (H2)</t>
  </si>
  <si>
    <t>Aluminium industry</t>
  </si>
  <si>
    <t>El hierro contenido en Residuo de bauxita se puede separar y usar para producir acero</t>
  </si>
  <si>
    <t>Chromium industry</t>
  </si>
  <si>
    <t>Utilizado como disolvente de sinterización. Además de la sustitución de materiales, el entorno de alta reducción del alto horno también permite la conversión de Cr (VI) en formas menos peligrosas de cromo, + III o 0 (Liu y Côté 2015)</t>
  </si>
  <si>
    <t>Aún no es efectivo cuando se publicó el artículo</t>
  </si>
  <si>
    <t xml:space="preserve"> </t>
  </si>
  <si>
    <t>Por lo general, la composición de Escoria de acero es difícil de predecir. Más utilizado en el sector de la construcción (por ejemplo, lastre ferroviario) que en la producción de cemento.</t>
  </si>
  <si>
    <t>Proporcionado por la desulfuración</t>
  </si>
  <si>
    <t>Planta de fertilizacion</t>
  </si>
  <si>
    <t>El sulfato de calcio producido por desulfuración se convierte en sulfato de amonio</t>
  </si>
  <si>
    <t>H2 utilizado para la hidrogenación de N2</t>
  </si>
  <si>
    <t>Cenizas de combustión de carbón</t>
  </si>
  <si>
    <t>(Holcim, 2017)</t>
  </si>
  <si>
    <t>(Zhang et al. 2016)Tenga en cuenta que no hemos considerado intercambios con plantas de recuperación de álcali como IS</t>
  </si>
  <si>
    <t>Guangxi Guigang</t>
  </si>
  <si>
    <t>Planta de fertilizantes compuestos</t>
  </si>
  <si>
    <t>¿Qué es exactamente una "Planta de fertilizantes compuestos"?</t>
  </si>
  <si>
    <t>Cool ash</t>
  </si>
  <si>
    <t>¿Qué es "Cool Ash? No es claro</t>
  </si>
  <si>
    <t>Utilizado en el proceso de desulfuración.</t>
  </si>
  <si>
    <t>Arcilla blanca caolinítica</t>
  </si>
  <si>
    <t>Calcium Carbonato plant</t>
  </si>
  <si>
    <t>Residuos de alcohol</t>
  </si>
  <si>
    <t>Para ser verificado (denominado como "médula de Bagazo")</t>
  </si>
  <si>
    <t>Denominado como "correa negra"</t>
  </si>
  <si>
    <t>Filtro de barro</t>
  </si>
  <si>
    <t>¿Diferencia entre Arcilla blanca caolinítica, Escoria y caña de azúcar filtro de barro?</t>
  </si>
  <si>
    <t>Escoria</t>
  </si>
  <si>
    <t>(Zhang et al. 2016)</t>
  </si>
  <si>
    <t>Pasta de papel residual</t>
  </si>
  <si>
    <t>Premsa para tableros de madera</t>
  </si>
  <si>
    <t>Lodo de fibra</t>
  </si>
  <si>
    <t>Industria de piedra y cerámica</t>
  </si>
  <si>
    <t>Utilización ?</t>
  </si>
  <si>
    <t>Compañía minera</t>
  </si>
  <si>
    <t>Probablemente para la recuperación de minas ... No es realmente una simbiosis, pero podemos discutirlo, ya que es mejor que el vertedero</t>
  </si>
  <si>
    <t>Denominado como ceniza de humo de corteza</t>
  </si>
  <si>
    <t>Aserraderos</t>
  </si>
  <si>
    <t>¿Diferencia entre chatarra y residuos de madera?</t>
  </si>
  <si>
    <t>Desechos de madera</t>
  </si>
  <si>
    <t>como combustible en una caldera?</t>
  </si>
  <si>
    <t>Residuos textiles</t>
  </si>
  <si>
    <t>Planta textil</t>
  </si>
  <si>
    <t>Aceite esencial de Pino</t>
  </si>
  <si>
    <t>Construction Material Plant</t>
  </si>
  <si>
    <t>Para verificar ... ¿Fábrica de cemento o no?</t>
  </si>
  <si>
    <t>Calor</t>
  </si>
  <si>
    <t>Carbón o gas planta de energía?</t>
  </si>
  <si>
    <t>Agua</t>
  </si>
  <si>
    <t>Diferencia entre estas 2 provees de alimento (y uso)</t>
  </si>
  <si>
    <t>Escoria de acería</t>
  </si>
  <si>
    <t>Para ser explorado, ya que es una valorización no habitual</t>
  </si>
  <si>
    <t>Aceite residual libre de halógenos</t>
  </si>
  <si>
    <t>Residuos de lino</t>
  </si>
  <si>
    <t>Fragmento de neumático</t>
  </si>
  <si>
    <t>Planta de trituración de neumáticos</t>
  </si>
  <si>
    <t>Invernadero</t>
  </si>
  <si>
    <t>Negro de carbón</t>
  </si>
  <si>
    <t>Productor de tinta en polvo</t>
  </si>
  <si>
    <t>Agente plastificante</t>
  </si>
  <si>
    <t>Planta de plastico</t>
  </si>
  <si>
    <t>(Behera et al. 2012)</t>
  </si>
  <si>
    <t>Waste incinerator</t>
  </si>
  <si>
    <t>Metal recovery</t>
  </si>
  <si>
    <t>Concerción en Sulfato de amonio y utilizado como nutriente para microbios en un EDAR</t>
  </si>
  <si>
    <t>CaO + MgO, utilizado para neutralizar aguas residuales ácidas</t>
  </si>
  <si>
    <t>Fabricante de yeso</t>
  </si>
  <si>
    <t>Utilizado como combustible alternativo en un horno</t>
  </si>
  <si>
    <t>Producción de pinturas ricas en zinc</t>
  </si>
  <si>
    <t>producción de carbonato de calcio precipitado</t>
  </si>
  <si>
    <t>residuos de lodo activados</t>
  </si>
  <si>
    <t>Empresa de restauración de derrames de petróleo</t>
  </si>
  <si>
    <t>producción de un agente biológico (por explorar)</t>
  </si>
  <si>
    <t>Calor de proceso generado en la primera empresa ... (por una reacción exotérmica o es simplemente una sinergia de infraestructura)</t>
  </si>
  <si>
    <t>Pomcle-Bazancourt</t>
  </si>
  <si>
    <t>La simbiosis industrial involucra a industrias, tradicionalmente separadas, en un enfoque colectivo de ventaja competitiva que involucra el intercambio físico de materiales, energía, agua o subproductos (Chertow, 2000). La simbiosis industrial a menudo se ocupa del uso de un desecho previamente dispuesto (como sólido, líquido, gas) de una instalación por otra instalación para producir un subproducto valioso.
La identificación de oportunidades de simbiosis industrial se realiza a través de evaluaciones rigurosas, que incluyen el análisis de entradas o salidas de la industria, discusiones con la administración del parque y las empresas, talleres de identificación de oportunidades y revisión de escritorio de experiencias internacionales. Todos estos son métodos valiosos que proporcionan un conjunto integral de oportunidades de simbiosis industrial concretas y prácticas para un parque industrial. Antes de realizar evaluaciones detalladas, es útil generar primero una lista indicativa de oportunidades de simbiosis industrial para un parque industrial sin una inversión de tiempo significativa. Por ejemplo, para convencer a la administración del parque y a las empresas sobre las oportunidades potenciales y crear un interés y compromiso para realizar evaluaciones detalladas.</t>
  </si>
  <si>
    <t>0.5 día-persona</t>
  </si>
  <si>
    <t>1 día-persona</t>
  </si>
  <si>
    <t>0.25 día-persona</t>
  </si>
  <si>
    <t>• La herramienta es valiosa para identificar un conjunto inicial de oportunidades de simbiosis industrial (referidas como opciones "punta del iceberg" durante la capacitación). Esta evaluación inicial ayuda a determinar las próximas actividades para desarrollar oportunidades prometedoras (por ejemplo, seguimiento con empresas, estudios de viabilidad) e identificación de oportunidades de simbiosis adicionales a través de un análisis más detallado.
• El uso de la herramienta creó una discusión entre los usuarios sobre las sinergias industriales que no se incluyeron en la herramienta (por ejemplo, servicios compartidos, sinergias de la cadena de suministro). En otras palabras, el uso de la herramienta ayudó a crear una mentalidad para pensar "fuera del molde" y generó un entendimiento de que todas las empresas son parte de un ecosistema industrial más amplio.</t>
  </si>
  <si>
    <t>Manual de profesionales para Impleentar PEI</t>
  </si>
  <si>
    <t xml:space="preserve">Manual ONUDI de Caja de herramientas de PEI </t>
  </si>
  <si>
    <t>Manual de Implementación de los PEI</t>
  </si>
  <si>
    <t>EDAR (PTAR)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</si>
</sst>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
  </numFmts>
  <fonts count="70">
    <font>
      <sz val="11"/>
      <color theme="1"/>
      <name val="Calibri"/>
      <charset val="134"/>
      <scheme val="minor"/>
    </font>
    <font>
      <sz val="9"/>
      <color theme="1"/>
      <name val="Calibri"/>
      <charset val="134"/>
      <scheme val="minor"/>
    </font>
    <font>
      <b/>
      <sz val="9"/>
      <color theme="1"/>
      <name val="Arial"/>
      <charset val="134"/>
    </font>
    <font>
      <sz val="9"/>
      <color theme="1"/>
      <name val="Calibri"/>
      <charset val="134"/>
      <scheme val="minor"/>
    </font>
    <font>
      <sz val="10"/>
      <color theme="1"/>
      <name val="Calibri"/>
      <charset val="134"/>
      <scheme val="minor"/>
    </font>
    <font>
      <b/>
      <sz val="10"/>
      <color theme="1"/>
      <name val="Calibri"/>
      <charset val="134"/>
      <scheme val="minor"/>
    </font>
    <font>
      <b/>
      <sz val="10"/>
      <color theme="1"/>
      <name val="Calibri"/>
      <charset val="134"/>
      <scheme val="minor"/>
    </font>
    <font>
      <sz val="10"/>
      <color theme="1"/>
      <name val="Calibri"/>
      <charset val="134"/>
      <scheme val="minor"/>
    </font>
    <font>
      <sz val="11"/>
      <color theme="1"/>
      <name val="Segoe UI"/>
      <charset val="134"/>
    </font>
    <font>
      <sz val="10"/>
      <name val="Calibri"/>
      <charset val="134"/>
      <scheme val="minor"/>
    </font>
    <font>
      <b/>
      <sz val="11"/>
      <color theme="1"/>
      <name val="Calibri"/>
      <charset val="134"/>
      <scheme val="minor"/>
    </font>
    <font>
      <sz val="8"/>
      <color theme="1"/>
      <name val="Calibri"/>
      <charset val="134"/>
      <scheme val="minor"/>
    </font>
    <font>
      <b/>
      <sz val="11"/>
      <color theme="0"/>
      <name val="Calibri"/>
      <charset val="134"/>
      <scheme val="minor"/>
    </font>
    <font>
      <b/>
      <sz val="11"/>
      <color theme="0"/>
      <name val="Calibri"/>
      <charset val="134"/>
      <scheme val="minor"/>
    </font>
    <font>
      <b/>
      <sz val="24"/>
      <color theme="0"/>
      <name val="Arial"/>
      <charset val="134"/>
    </font>
    <font>
      <b/>
      <sz val="24"/>
      <color theme="0"/>
      <name val="Arial"/>
      <charset val="134"/>
    </font>
    <font>
      <b/>
      <sz val="14"/>
      <color rgb="FFF17B24"/>
      <name val="Arial"/>
      <charset val="134"/>
    </font>
    <font>
      <b/>
      <u/>
      <sz val="10"/>
      <color theme="10"/>
      <name val="Calibri"/>
      <charset val="134"/>
      <scheme val="minor"/>
    </font>
    <font>
      <sz val="10"/>
      <color rgb="FF000000"/>
      <name val="Calibri"/>
      <charset val="134"/>
      <scheme val="minor"/>
    </font>
    <font>
      <sz val="10"/>
      <color theme="1"/>
      <name val="Calibri"/>
      <charset val="136"/>
      <scheme val="minor"/>
    </font>
    <font>
      <b/>
      <u/>
      <sz val="10"/>
      <color rgb="FF000000"/>
      <name val="Calibri"/>
      <charset val="134"/>
      <scheme val="minor"/>
    </font>
    <font>
      <b/>
      <u/>
      <sz val="10"/>
      <color theme="1"/>
      <name val="Calibri"/>
      <charset val="134"/>
      <scheme val="minor"/>
    </font>
    <font>
      <sz val="11"/>
      <color theme="1"/>
      <name val="Calibri (Textkörper)"/>
      <charset val="134"/>
    </font>
    <font>
      <b/>
      <sz val="10"/>
      <color theme="0"/>
      <name val="Calibri"/>
      <charset val="134"/>
      <scheme val="minor"/>
    </font>
    <font>
      <sz val="24"/>
      <color theme="0"/>
      <name val="Arial"/>
      <charset val="134"/>
    </font>
    <font>
      <b/>
      <sz val="12"/>
      <name val="Calibri (Textkörper)"/>
      <charset val="134"/>
    </font>
    <font>
      <sz val="12"/>
      <name val="Calibri (Textkörper)"/>
      <charset val="134"/>
    </font>
    <font>
      <b/>
      <sz val="11"/>
      <color theme="0"/>
      <name val="Calibri (Textkörper)"/>
      <charset val="134"/>
    </font>
    <font>
      <b/>
      <sz val="12"/>
      <color theme="1"/>
      <name val="Calibri (Textkörper)"/>
      <charset val="134"/>
    </font>
    <font>
      <b/>
      <sz val="9"/>
      <color theme="1"/>
      <name val="Calibri"/>
      <charset val="134"/>
      <scheme val="minor"/>
    </font>
    <font>
      <b/>
      <sz val="16"/>
      <color theme="0"/>
      <name val="Calibri"/>
      <charset val="134"/>
      <scheme val="minor"/>
    </font>
    <font>
      <b/>
      <i/>
      <sz val="14"/>
      <color theme="1"/>
      <name val="Calibri"/>
      <charset val="134"/>
      <scheme val="minor"/>
    </font>
    <font>
      <b/>
      <sz val="14"/>
      <color theme="1"/>
      <name val="Calibri"/>
      <charset val="134"/>
      <scheme val="minor"/>
    </font>
    <font>
      <b/>
      <sz val="12"/>
      <color theme="1"/>
      <name val="Calibri"/>
      <charset val="134"/>
      <scheme val="minor"/>
    </font>
    <font>
      <sz val="16"/>
      <color theme="1"/>
      <name val="Calibri"/>
      <charset val="134"/>
      <scheme val="minor"/>
    </font>
    <font>
      <b/>
      <sz val="14"/>
      <color rgb="FF81BD37"/>
      <name val="Arial"/>
      <charset val="134"/>
    </font>
    <font>
      <b/>
      <sz val="14"/>
      <color rgb="FFC0504D"/>
      <name val="Calibri"/>
      <charset val="134"/>
      <scheme val="minor"/>
    </font>
    <font>
      <b/>
      <sz val="10"/>
      <name val="Calibri"/>
      <charset val="134"/>
      <scheme val="minor"/>
    </font>
    <font>
      <b/>
      <sz val="14"/>
      <color theme="0"/>
      <name val="Calibri"/>
      <charset val="134"/>
      <scheme val="minor"/>
    </font>
    <font>
      <b/>
      <sz val="14"/>
      <name val="Calibri"/>
      <charset val="134"/>
      <scheme val="minor"/>
    </font>
    <font>
      <b/>
      <sz val="14"/>
      <name val="Calibri"/>
      <charset val="134"/>
      <scheme val="minor"/>
    </font>
    <font>
      <b/>
      <sz val="14"/>
      <color rgb="FF81BD38"/>
      <name val="Arial"/>
      <charset val="134"/>
    </font>
    <font>
      <b/>
      <sz val="20"/>
      <color theme="0"/>
      <name val="Arial"/>
      <charset val="134"/>
    </font>
    <font>
      <b/>
      <sz val="11"/>
      <color theme="0"/>
      <name val="Arial"/>
      <charset val="134"/>
    </font>
    <font>
      <b/>
      <sz val="14"/>
      <color theme="0"/>
      <name val="Arial"/>
      <charset val="134"/>
    </font>
    <font>
      <u/>
      <sz val="11"/>
      <color theme="10"/>
      <name val="Calibri"/>
      <charset val="134"/>
      <scheme val="minor"/>
    </font>
    <font>
      <sz val="11"/>
      <name val="Calibri"/>
      <charset val="134"/>
      <scheme val="minor"/>
    </font>
    <font>
      <b/>
      <sz val="5"/>
      <name val="Arial"/>
      <charset val="134"/>
    </font>
    <font>
      <b/>
      <sz val="14"/>
      <color rgb="FFEF7B24"/>
      <name val="Calibri"/>
      <charset val="134"/>
      <scheme val="minor"/>
    </font>
    <font>
      <b/>
      <sz val="14"/>
      <color theme="0"/>
      <name val="Calibri"/>
      <charset val="134"/>
      <scheme val="minor"/>
    </font>
    <font>
      <sz val="12"/>
      <name val="Calibri"/>
      <charset val="134"/>
      <scheme val="minor"/>
    </font>
    <font>
      <sz val="11"/>
      <color rgb="FFFF0000"/>
      <name val="Calibri"/>
      <charset val="134"/>
      <scheme val="minor"/>
    </font>
    <font>
      <b/>
      <sz val="11"/>
      <color rgb="FF4C1966"/>
      <name val="Calibri"/>
      <charset val="134"/>
      <scheme val="minor"/>
    </font>
    <font>
      <b/>
      <sz val="12"/>
      <color rgb="FFEF7B24"/>
      <name val="Calibri"/>
      <charset val="134"/>
      <scheme val="minor"/>
    </font>
    <font>
      <b/>
      <sz val="12"/>
      <color rgb="FF4C1966"/>
      <name val="Calibri"/>
      <charset val="134"/>
      <scheme val="minor"/>
    </font>
    <font>
      <b/>
      <sz val="14"/>
      <color theme="1" tint="0.499984740745262"/>
      <name val="Calibri"/>
      <charset val="134"/>
      <scheme val="minor"/>
    </font>
    <font>
      <i/>
      <sz val="11"/>
      <name val="Calibri"/>
      <charset val="134"/>
      <scheme val="minor"/>
    </font>
    <font>
      <b/>
      <sz val="12"/>
      <color theme="0"/>
      <name val="Calibri"/>
      <charset val="134"/>
      <scheme val="minor"/>
    </font>
    <font>
      <b/>
      <sz val="12"/>
      <color theme="1"/>
      <name val="Calibri"/>
      <charset val="134"/>
      <scheme val="minor"/>
    </font>
    <font>
      <b/>
      <sz val="11"/>
      <name val="Calibri"/>
      <charset val="134"/>
      <scheme val="minor"/>
    </font>
    <font>
      <b/>
      <sz val="11"/>
      <color rgb="FFEF7B24"/>
      <name val="Calibri"/>
      <charset val="134"/>
      <scheme val="minor"/>
    </font>
    <font>
      <sz val="11"/>
      <color theme="1"/>
      <name val="Calibri"/>
      <charset val="134"/>
    </font>
    <font>
      <sz val="11"/>
      <color rgb="FFEF7B24"/>
      <name val="Calibri"/>
      <charset val="134"/>
      <scheme val="minor"/>
    </font>
    <font>
      <sz val="11"/>
      <color theme="9"/>
      <name val="Calibri"/>
      <charset val="134"/>
      <scheme val="minor"/>
    </font>
    <font>
      <vertAlign val="subscript"/>
      <sz val="9"/>
      <color theme="1"/>
      <name val="Calibri"/>
      <charset val="134"/>
      <scheme val="minor"/>
    </font>
    <font>
      <vertAlign val="subscript"/>
      <sz val="11"/>
      <color theme="1"/>
      <name val="Calibri"/>
      <charset val="134"/>
      <scheme val="minor"/>
    </font>
    <font>
      <i/>
      <sz val="10"/>
      <color rgb="FF000000"/>
      <name val="Calibri"/>
      <charset val="134"/>
      <scheme val="minor"/>
    </font>
    <font>
      <sz val="14"/>
      <color theme="0"/>
      <name val="Arial"/>
      <charset val="134"/>
    </font>
    <font>
      <sz val="20"/>
      <color theme="0"/>
      <name val="Arial"/>
      <charset val="134"/>
    </font>
    <font>
      <sz val="14"/>
      <color rgb="FF7D508C"/>
      <name val="Calibri"/>
      <charset val="134"/>
      <scheme val="minor"/>
    </font>
  </fonts>
  <fills count="17">
    <fill>
      <patternFill patternType="none"/>
    </fill>
    <fill>
      <patternFill patternType="gray125"/>
    </fill>
    <fill>
      <patternFill patternType="solid">
        <fgColor theme="0"/>
        <bgColor indexed="64"/>
      </patternFill>
    </fill>
    <fill>
      <patternFill patternType="solid">
        <fgColor rgb="FFEF7B24"/>
        <bgColor indexed="64"/>
      </patternFill>
    </fill>
    <fill>
      <patternFill patternType="solid">
        <fgColor theme="2" tint="-0.249977111117893"/>
        <bgColor indexed="64"/>
      </patternFill>
    </fill>
    <fill>
      <patternFill patternType="solid">
        <fgColor theme="0" tint="-4.9989318521683403E-2"/>
        <bgColor indexed="64"/>
      </patternFill>
    </fill>
    <fill>
      <patternFill patternType="solid">
        <fgColor theme="2" tint="-9.9978637043366805E-2"/>
        <bgColor indexed="64"/>
      </patternFill>
    </fill>
    <fill>
      <patternFill patternType="solid">
        <fgColor rgb="FF005394"/>
        <bgColor indexed="64"/>
      </patternFill>
    </fill>
    <fill>
      <patternFill patternType="solid">
        <fgColor rgb="FFFFF6DE"/>
        <bgColor indexed="64"/>
      </patternFill>
    </fill>
    <fill>
      <patternFill patternType="solid">
        <fgColor theme="3" tint="0.59999389629810485"/>
        <bgColor indexed="64"/>
      </patternFill>
    </fill>
    <fill>
      <patternFill patternType="solid">
        <fgColor theme="3" tint="0.79992065187536243"/>
        <bgColor indexed="64"/>
      </patternFill>
    </fill>
    <fill>
      <patternFill patternType="solid">
        <fgColor theme="6" tint="0.39991454817346722"/>
        <bgColor indexed="64"/>
      </patternFill>
    </fill>
    <fill>
      <patternFill patternType="solid">
        <fgColor theme="6" tint="0.79992065187536243"/>
        <bgColor indexed="64"/>
      </patternFill>
    </fill>
    <fill>
      <patternFill patternType="solid">
        <fgColor theme="5" tint="0.59999389629810485"/>
        <bgColor indexed="64"/>
      </patternFill>
    </fill>
    <fill>
      <patternFill patternType="solid">
        <fgColor theme="5" tint="0.79992065187536243"/>
        <bgColor indexed="64"/>
      </patternFill>
    </fill>
    <fill>
      <patternFill patternType="solid">
        <fgColor theme="0" tint="-0.249977111117893"/>
        <bgColor indexed="64"/>
      </patternFill>
    </fill>
    <fill>
      <patternFill patternType="solid">
        <fgColor theme="0" tint="-0.14993743705557422"/>
        <bgColor indexed="64"/>
      </patternFill>
    </fill>
  </fills>
  <borders count="52">
    <border>
      <left/>
      <right/>
      <top/>
      <bottom/>
      <diagonal/>
    </border>
    <border>
      <left/>
      <right style="thin">
        <color auto="1"/>
      </right>
      <top/>
      <bottom/>
      <diagonal/>
    </border>
    <border>
      <left style="thin">
        <color auto="1"/>
      </left>
      <right style="thin">
        <color auto="1"/>
      </right>
      <top/>
      <bottom/>
      <diagonal/>
    </border>
    <border>
      <left style="thin">
        <color auto="1"/>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hair">
        <color auto="1"/>
      </bottom>
      <diagonal/>
    </border>
    <border>
      <left/>
      <right style="thin">
        <color auto="1"/>
      </right>
      <top/>
      <bottom style="hair">
        <color auto="1"/>
      </bottom>
      <diagonal/>
    </border>
    <border>
      <left/>
      <right/>
      <top/>
      <bottom style="hair">
        <color auto="1"/>
      </bottom>
      <diagonal/>
    </border>
    <border>
      <left style="thin">
        <color auto="1"/>
      </left>
      <right/>
      <top style="hair">
        <color auto="1"/>
      </top>
      <bottom style="hair">
        <color auto="1"/>
      </bottom>
      <diagonal/>
    </border>
    <border>
      <left/>
      <right style="thin">
        <color auto="1"/>
      </right>
      <top style="hair">
        <color auto="1"/>
      </top>
      <bottom style="hair">
        <color auto="1"/>
      </bottom>
      <diagonal/>
    </border>
    <border>
      <left/>
      <right/>
      <top style="hair">
        <color auto="1"/>
      </top>
      <bottom style="hair">
        <color auto="1"/>
      </bottom>
      <diagonal/>
    </border>
    <border>
      <left style="thin">
        <color auto="1"/>
      </left>
      <right/>
      <top style="hair">
        <color auto="1"/>
      </top>
      <bottom style="thin">
        <color auto="1"/>
      </bottom>
      <diagonal/>
    </border>
    <border>
      <left/>
      <right style="thin">
        <color auto="1"/>
      </right>
      <top style="hair">
        <color auto="1"/>
      </top>
      <bottom style="thin">
        <color auto="1"/>
      </bottom>
      <diagonal/>
    </border>
    <border>
      <left/>
      <right/>
      <top style="hair">
        <color auto="1"/>
      </top>
      <bottom style="thin">
        <color auto="1"/>
      </bottom>
      <diagonal/>
    </border>
    <border>
      <left style="medium">
        <color auto="1"/>
      </left>
      <right style="medium">
        <color auto="1"/>
      </right>
      <top style="thin">
        <color auto="1"/>
      </top>
      <bottom style="thick">
        <color auto="1"/>
      </bottom>
      <diagonal/>
    </border>
    <border>
      <left style="medium">
        <color auto="1"/>
      </left>
      <right style="medium">
        <color auto="1"/>
      </right>
      <top style="thick">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thin">
        <color auto="1"/>
      </left>
      <right style="thin">
        <color auto="1"/>
      </right>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style="thin">
        <color auto="1"/>
      </left>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medium">
        <color rgb="FFEF7B24"/>
      </left>
      <right/>
      <top style="medium">
        <color rgb="FFEF7B24"/>
      </top>
      <bottom/>
      <diagonal/>
    </border>
    <border>
      <left/>
      <right/>
      <top style="medium">
        <color rgb="FFEF7B24"/>
      </top>
      <bottom/>
      <diagonal/>
    </border>
    <border>
      <left style="medium">
        <color rgb="FFEF7B24"/>
      </left>
      <right/>
      <top/>
      <bottom/>
      <diagonal/>
    </border>
    <border>
      <left style="medium">
        <color rgb="FFEF7B24"/>
      </left>
      <right/>
      <top/>
      <bottom style="medium">
        <color rgb="FFEF7B24"/>
      </bottom>
      <diagonal/>
    </border>
    <border>
      <left/>
      <right/>
      <top/>
      <bottom style="medium">
        <color rgb="FFEF7B24"/>
      </bottom>
      <diagonal/>
    </border>
    <border>
      <left/>
      <right style="medium">
        <color rgb="FFEF7B24"/>
      </right>
      <top style="medium">
        <color rgb="FFEF7B24"/>
      </top>
      <bottom/>
      <diagonal/>
    </border>
    <border>
      <left/>
      <right style="medium">
        <color rgb="FFEF7B24"/>
      </right>
      <top/>
      <bottom/>
      <diagonal/>
    </border>
    <border>
      <left/>
      <right style="medium">
        <color rgb="FFEF7B24"/>
      </right>
      <top/>
      <bottom style="medium">
        <color rgb="FFEF7B24"/>
      </bottom>
      <diagonal/>
    </border>
    <border>
      <left style="medium">
        <color theme="0" tint="-0.499984740745262"/>
      </left>
      <right/>
      <top style="medium">
        <color theme="0" tint="-0.499984740745262"/>
      </top>
      <bottom/>
      <diagonal/>
    </border>
    <border>
      <left/>
      <right/>
      <top style="medium">
        <color theme="0" tint="-0.499984740745262"/>
      </top>
      <bottom/>
      <diagonal/>
    </border>
    <border>
      <left style="medium">
        <color theme="0" tint="-0.499984740745262"/>
      </left>
      <right/>
      <top/>
      <bottom/>
      <diagonal/>
    </border>
    <border>
      <left style="medium">
        <color theme="0" tint="-0.499984740745262"/>
      </left>
      <right/>
      <top/>
      <bottom style="medium">
        <color theme="0" tint="-0.499984740745262"/>
      </bottom>
      <diagonal/>
    </border>
    <border>
      <left/>
      <right/>
      <top/>
      <bottom style="medium">
        <color theme="0" tint="-0.499984740745262"/>
      </bottom>
      <diagonal/>
    </border>
    <border>
      <left/>
      <right style="medium">
        <color theme="0" tint="-0.499984740745262"/>
      </right>
      <top style="medium">
        <color theme="0" tint="-0.499984740745262"/>
      </top>
      <bottom/>
      <diagonal/>
    </border>
    <border>
      <left/>
      <right style="medium">
        <color theme="0" tint="-0.499984740745262"/>
      </right>
      <top/>
      <bottom/>
      <diagonal/>
    </border>
    <border>
      <left style="medium">
        <color theme="1" tint="0.499984740745262"/>
      </left>
      <right/>
      <top style="medium">
        <color theme="1" tint="0.499984740745262"/>
      </top>
      <bottom/>
      <diagonal/>
    </border>
    <border>
      <left/>
      <right/>
      <top style="medium">
        <color theme="1" tint="0.499984740745262"/>
      </top>
      <bottom/>
      <diagonal/>
    </border>
    <border>
      <left style="medium">
        <color theme="1" tint="0.499984740745262"/>
      </left>
      <right/>
      <top/>
      <bottom style="medium">
        <color theme="1" tint="0.499984740745262"/>
      </bottom>
      <diagonal/>
    </border>
    <border>
      <left/>
      <right/>
      <top/>
      <bottom style="medium">
        <color theme="1" tint="0.499984740745262"/>
      </bottom>
      <diagonal/>
    </border>
    <border>
      <left style="medium">
        <color theme="1" tint="0.499984740745262"/>
      </left>
      <right/>
      <top/>
      <bottom/>
      <diagonal/>
    </border>
    <border>
      <left/>
      <right style="medium">
        <color theme="0" tint="-0.499984740745262"/>
      </right>
      <top/>
      <bottom style="medium">
        <color theme="0" tint="-0.499984740745262"/>
      </bottom>
      <diagonal/>
    </border>
    <border>
      <left/>
      <right style="medium">
        <color theme="1" tint="0.499984740745262"/>
      </right>
      <top style="medium">
        <color theme="1" tint="0.499984740745262"/>
      </top>
      <bottom/>
      <diagonal/>
    </border>
    <border>
      <left/>
      <right style="medium">
        <color theme="1" tint="0.499984740745262"/>
      </right>
      <top/>
      <bottom style="medium">
        <color theme="1" tint="0.499984740745262"/>
      </bottom>
      <diagonal/>
    </border>
    <border>
      <left/>
      <right style="medium">
        <color theme="1" tint="0.499984740745262"/>
      </right>
      <top/>
      <bottom/>
      <diagonal/>
    </border>
    <border>
      <left style="thin">
        <color auto="1"/>
      </left>
      <right style="thin">
        <color auto="1"/>
      </right>
      <top style="thin">
        <color auto="1"/>
      </top>
      <bottom/>
      <diagonal/>
    </border>
  </borders>
  <cellStyleXfs count="3">
    <xf numFmtId="0" fontId="0" fillId="0" borderId="0"/>
    <xf numFmtId="0" fontId="45" fillId="0" borderId="0" applyNumberFormat="0" applyFill="0" applyBorder="0" applyAlignment="0" applyProtection="0"/>
    <xf numFmtId="0" fontId="57" fillId="7" borderId="51" applyAlignment="0">
      <alignment horizontal="center" vertical="center" wrapText="1"/>
    </xf>
  </cellStyleXfs>
  <cellXfs count="317">
    <xf numFmtId="0" fontId="0" fillId="0" borderId="0" xfId="0"/>
    <xf numFmtId="0" fontId="1" fillId="0" borderId="0" xfId="0" applyFont="1" applyAlignment="1">
      <alignment wrapText="1"/>
    </xf>
    <xf numFmtId="0" fontId="2" fillId="0" borderId="0" xfId="0" applyFont="1" applyAlignment="1">
      <alignment vertical="center" wrapText="1"/>
    </xf>
    <xf numFmtId="0" fontId="3" fillId="0" borderId="0" xfId="0" applyFont="1" applyAlignment="1">
      <alignment wrapText="1"/>
    </xf>
    <xf numFmtId="0" fontId="1" fillId="0" borderId="0" xfId="0" applyFont="1"/>
    <xf numFmtId="0" fontId="3" fillId="0" borderId="0" xfId="0" applyFont="1"/>
    <xf numFmtId="0" fontId="0" fillId="0" borderId="0" xfId="0" applyAlignment="1">
      <alignment horizontal="left" vertical="top" wrapText="1"/>
    </xf>
    <xf numFmtId="0" fontId="0" fillId="0" borderId="1" xfId="0" applyBorder="1" applyAlignment="1">
      <alignment horizontal="left" vertical="top" wrapText="1"/>
    </xf>
    <xf numFmtId="0" fontId="4" fillId="0" borderId="0" xfId="0" applyFont="1" applyAlignment="1">
      <alignment horizontal="left" vertical="top" wrapText="1"/>
    </xf>
    <xf numFmtId="0" fontId="5" fillId="0" borderId="2" xfId="0" applyFont="1" applyBorder="1" applyAlignment="1">
      <alignment horizontal="left" vertical="top" wrapText="1"/>
    </xf>
    <xf numFmtId="0" fontId="6" fillId="0" borderId="1" xfId="0" applyFont="1" applyBorder="1" applyAlignment="1">
      <alignment horizontal="left" vertical="top" wrapText="1"/>
    </xf>
    <xf numFmtId="0" fontId="6" fillId="0" borderId="0" xfId="0" applyFont="1" applyAlignment="1">
      <alignment horizontal="left" vertical="top" wrapText="1"/>
    </xf>
    <xf numFmtId="0" fontId="5" fillId="0" borderId="0" xfId="0" applyFont="1" applyAlignment="1">
      <alignment horizontal="left" vertical="top" wrapText="1"/>
    </xf>
    <xf numFmtId="0" fontId="5" fillId="0" borderId="1" xfId="0" applyFont="1" applyBorder="1" applyAlignment="1">
      <alignment horizontal="left" vertical="top" wrapText="1"/>
    </xf>
    <xf numFmtId="0" fontId="1" fillId="0" borderId="3" xfId="0" applyFont="1" applyBorder="1" applyAlignment="1">
      <alignment horizontal="left" vertical="top" wrapText="1"/>
    </xf>
    <xf numFmtId="0" fontId="1" fillId="0" borderId="1" xfId="0" applyFont="1" applyBorder="1" applyAlignment="1">
      <alignment horizontal="left" vertical="top" wrapText="1"/>
    </xf>
    <xf numFmtId="0" fontId="4" fillId="0" borderId="2" xfId="0" applyFont="1" applyBorder="1" applyAlignment="1">
      <alignment horizontal="left" vertical="top" wrapText="1"/>
    </xf>
    <xf numFmtId="0" fontId="7" fillId="0" borderId="1" xfId="0" applyFont="1" applyBorder="1" applyAlignment="1">
      <alignment horizontal="left" vertical="top" wrapText="1"/>
    </xf>
    <xf numFmtId="0" fontId="7" fillId="0" borderId="0" xfId="0" applyFont="1" applyAlignment="1">
      <alignment horizontal="left" vertical="top" wrapText="1"/>
    </xf>
    <xf numFmtId="0" fontId="1" fillId="0" borderId="0" xfId="0" applyFont="1" applyAlignment="1">
      <alignment horizontal="left" vertical="top" wrapText="1"/>
    </xf>
    <xf numFmtId="0" fontId="7" fillId="0" borderId="2" xfId="0" applyFont="1" applyBorder="1" applyAlignment="1">
      <alignment horizontal="left" vertical="top" wrapText="1"/>
    </xf>
    <xf numFmtId="0" fontId="7" fillId="0" borderId="3" xfId="0" applyFont="1" applyBorder="1" applyAlignment="1">
      <alignment horizontal="left" vertical="top" wrapText="1"/>
    </xf>
    <xf numFmtId="0" fontId="3" fillId="0" borderId="2" xfId="0" applyFont="1" applyBorder="1" applyAlignment="1">
      <alignment horizontal="left" vertical="top" wrapText="1"/>
    </xf>
    <xf numFmtId="0" fontId="3" fillId="0" borderId="3" xfId="0" applyFont="1" applyBorder="1" applyAlignment="1">
      <alignment horizontal="left" vertical="top" wrapText="1"/>
    </xf>
    <xf numFmtId="0" fontId="3" fillId="0" borderId="1" xfId="0" applyFont="1" applyBorder="1" applyAlignment="1">
      <alignment horizontal="left" vertical="top" wrapText="1"/>
    </xf>
    <xf numFmtId="0" fontId="4" fillId="0" borderId="1" xfId="0" applyFont="1" applyBorder="1" applyAlignment="1">
      <alignment horizontal="left" vertical="top" wrapText="1"/>
    </xf>
    <xf numFmtId="0" fontId="1" fillId="0" borderId="2" xfId="0" applyFont="1" applyBorder="1" applyAlignment="1">
      <alignment horizontal="left" vertical="top" wrapText="1"/>
    </xf>
    <xf numFmtId="0" fontId="3" fillId="0" borderId="0" xfId="0" applyFont="1" applyAlignment="1">
      <alignment horizontal="left" vertical="top" wrapText="1"/>
    </xf>
    <xf numFmtId="0" fontId="6" fillId="0" borderId="3" xfId="0" applyFont="1" applyBorder="1" applyAlignment="1">
      <alignment horizontal="left" vertical="top" wrapText="1"/>
    </xf>
    <xf numFmtId="0" fontId="5" fillId="0" borderId="3" xfId="0" applyFont="1" applyBorder="1" applyAlignment="1">
      <alignment horizontal="left" vertical="top" wrapText="1"/>
    </xf>
    <xf numFmtId="0" fontId="4" fillId="0" borderId="3" xfId="0" applyFont="1" applyBorder="1" applyAlignment="1">
      <alignment horizontal="left" vertical="top" wrapText="1"/>
    </xf>
    <xf numFmtId="0" fontId="8" fillId="0" borderId="0" xfId="0" applyFont="1"/>
    <xf numFmtId="0" fontId="9" fillId="2" borderId="1" xfId="0" applyFont="1" applyFill="1" applyBorder="1" applyAlignment="1">
      <alignment horizontal="left" vertical="top" wrapText="1"/>
    </xf>
    <xf numFmtId="0" fontId="4" fillId="0" borderId="4" xfId="0" applyFont="1" applyBorder="1" applyAlignment="1">
      <alignment horizontal="left" vertical="top" wrapText="1"/>
    </xf>
    <xf numFmtId="0" fontId="7" fillId="0" borderId="0" xfId="0" applyFont="1" applyAlignment="1" applyProtection="1">
      <alignment wrapText="1"/>
      <protection hidden="1"/>
    </xf>
    <xf numFmtId="49" fontId="4" fillId="0" borderId="0" xfId="0" applyNumberFormat="1" applyFont="1" applyAlignment="1">
      <alignment horizontal="left" vertical="top" wrapText="1"/>
    </xf>
    <xf numFmtId="0" fontId="4" fillId="0" borderId="0" xfId="0" applyFont="1" applyAlignment="1" applyProtection="1">
      <alignment wrapText="1"/>
      <protection hidden="1"/>
    </xf>
    <xf numFmtId="0" fontId="10" fillId="0" borderId="0" xfId="0" applyFont="1" applyAlignment="1">
      <alignment horizontal="left" vertical="top" wrapText="1"/>
    </xf>
    <xf numFmtId="0" fontId="4" fillId="0" borderId="0" xfId="0" applyFont="1" applyAlignment="1">
      <alignment vertical="top" wrapText="1"/>
    </xf>
    <xf numFmtId="0" fontId="4" fillId="0" borderId="0" xfId="0" applyFont="1" applyAlignment="1">
      <alignment horizontal="left" wrapText="1"/>
    </xf>
    <xf numFmtId="0" fontId="1" fillId="0" borderId="0" xfId="0" applyFont="1" applyAlignment="1">
      <alignment horizontal="left" wrapText="1"/>
    </xf>
    <xf numFmtId="0" fontId="4" fillId="0" borderId="1" xfId="0" applyFont="1" applyBorder="1" applyAlignment="1">
      <alignment horizontal="left" vertical="top"/>
    </xf>
    <xf numFmtId="0" fontId="4" fillId="0" borderId="0" xfId="0" applyFont="1" applyAlignment="1">
      <alignment horizontal="left" vertical="top"/>
    </xf>
    <xf numFmtId="0" fontId="11" fillId="0" borderId="2" xfId="0" applyFont="1" applyBorder="1" applyAlignment="1">
      <alignment horizontal="left" vertical="top" wrapText="1"/>
    </xf>
    <xf numFmtId="0" fontId="4" fillId="0" borderId="3" xfId="0" applyFont="1" applyBorder="1" applyAlignment="1">
      <alignment horizontal="left" wrapText="1"/>
    </xf>
    <xf numFmtId="49" fontId="1" fillId="0" borderId="0" xfId="0" applyNumberFormat="1" applyFont="1" applyAlignment="1">
      <alignment horizontal="left" vertical="top" wrapText="1"/>
    </xf>
    <xf numFmtId="0" fontId="4" fillId="0" borderId="1" xfId="0" applyFont="1" applyBorder="1" applyAlignment="1">
      <alignment horizontal="left" wrapText="1"/>
    </xf>
    <xf numFmtId="49" fontId="5" fillId="0" borderId="0" xfId="0" applyNumberFormat="1" applyFont="1" applyAlignment="1">
      <alignment horizontal="left" vertical="top" wrapText="1"/>
    </xf>
    <xf numFmtId="49" fontId="4" fillId="0" borderId="0" xfId="0" applyNumberFormat="1" applyFont="1" applyAlignment="1">
      <alignment horizontal="left" wrapText="1"/>
    </xf>
    <xf numFmtId="0" fontId="1" fillId="0" borderId="0" xfId="0" applyFont="1" applyAlignment="1">
      <alignment vertical="top" wrapText="1"/>
    </xf>
    <xf numFmtId="49" fontId="4" fillId="0" borderId="0" xfId="0" applyNumberFormat="1" applyFont="1" applyAlignment="1">
      <alignment vertical="top" wrapText="1"/>
    </xf>
    <xf numFmtId="0" fontId="4" fillId="0" borderId="3" xfId="0" applyFont="1" applyBorder="1" applyAlignment="1">
      <alignment vertical="top" wrapText="1"/>
    </xf>
    <xf numFmtId="0" fontId="4" fillId="0" borderId="1" xfId="0" applyFont="1" applyBorder="1" applyAlignment="1" applyProtection="1">
      <alignment wrapText="1"/>
      <protection hidden="1"/>
    </xf>
    <xf numFmtId="0" fontId="4" fillId="0" borderId="3" xfId="0" applyFont="1" applyBorder="1" applyAlignment="1" applyProtection="1">
      <alignment wrapText="1"/>
      <protection hidden="1"/>
    </xf>
    <xf numFmtId="49" fontId="4" fillId="0" borderId="0" xfId="0" applyNumberFormat="1" applyFont="1" applyAlignment="1" applyProtection="1">
      <alignment wrapText="1"/>
      <protection hidden="1"/>
    </xf>
    <xf numFmtId="0" fontId="5" fillId="0" borderId="1" xfId="0" applyFont="1" applyBorder="1" applyAlignment="1" applyProtection="1">
      <alignment vertical="top" wrapText="1"/>
      <protection hidden="1"/>
    </xf>
    <xf numFmtId="0" fontId="5" fillId="0" borderId="0" xfId="0" applyFont="1" applyAlignment="1" applyProtection="1">
      <alignment horizontal="center" vertical="top" wrapText="1"/>
      <protection hidden="1"/>
    </xf>
    <xf numFmtId="0" fontId="5" fillId="0" borderId="3" xfId="0" applyFont="1" applyBorder="1" applyAlignment="1" applyProtection="1">
      <alignment horizontal="center" wrapText="1"/>
      <protection hidden="1"/>
    </xf>
    <xf numFmtId="0" fontId="6" fillId="0" borderId="1" xfId="0" applyFont="1" applyBorder="1" applyAlignment="1" applyProtection="1">
      <alignment vertical="top" wrapText="1"/>
      <protection hidden="1"/>
    </xf>
    <xf numFmtId="0" fontId="5" fillId="0" borderId="0" xfId="0" applyFont="1" applyAlignment="1" applyProtection="1">
      <alignment horizontal="left" vertical="top" wrapText="1"/>
      <protection hidden="1"/>
    </xf>
    <xf numFmtId="0" fontId="5" fillId="0" borderId="3" xfId="0" applyFont="1" applyBorder="1" applyAlignment="1" applyProtection="1">
      <alignment horizontal="left" vertical="top" wrapText="1"/>
      <protection hidden="1"/>
    </xf>
    <xf numFmtId="0" fontId="1" fillId="0" borderId="1" xfId="0" applyFont="1" applyBorder="1" applyAlignment="1" applyProtection="1">
      <alignment wrapText="1"/>
      <protection hidden="1"/>
    </xf>
    <xf numFmtId="0" fontId="1" fillId="0" borderId="3" xfId="0" applyFont="1" applyBorder="1" applyAlignment="1" applyProtection="1">
      <alignment wrapText="1"/>
      <protection hidden="1"/>
    </xf>
    <xf numFmtId="0" fontId="1" fillId="0" borderId="0" xfId="0" applyFont="1" applyAlignment="1" applyProtection="1">
      <alignment wrapText="1"/>
      <protection hidden="1"/>
    </xf>
    <xf numFmtId="49" fontId="5" fillId="0" borderId="0" xfId="0" applyNumberFormat="1" applyFont="1" applyAlignment="1" applyProtection="1">
      <alignment horizontal="center" wrapText="1"/>
      <protection hidden="1"/>
    </xf>
    <xf numFmtId="0" fontId="5" fillId="0" borderId="0" xfId="0" applyFont="1" applyAlignment="1" applyProtection="1">
      <alignment horizontal="center" wrapText="1"/>
      <protection hidden="1"/>
    </xf>
    <xf numFmtId="0" fontId="5" fillId="0" borderId="1" xfId="0" applyFont="1" applyBorder="1" applyAlignment="1" applyProtection="1">
      <alignment horizontal="center" wrapText="1"/>
      <protection hidden="1"/>
    </xf>
    <xf numFmtId="49" fontId="5" fillId="0" borderId="3" xfId="0" applyNumberFormat="1" applyFont="1" applyBorder="1" applyAlignment="1" applyProtection="1">
      <alignment horizontal="left" vertical="top" wrapText="1"/>
      <protection hidden="1"/>
    </xf>
    <xf numFmtId="0" fontId="5" fillId="0" borderId="1" xfId="0" applyFont="1" applyBorder="1" applyAlignment="1" applyProtection="1">
      <alignment horizontal="left" vertical="top" wrapText="1"/>
      <protection hidden="1"/>
    </xf>
    <xf numFmtId="49" fontId="1" fillId="0" borderId="0" xfId="0" applyNumberFormat="1" applyFont="1" applyAlignment="1" applyProtection="1">
      <alignment wrapText="1"/>
      <protection hidden="1"/>
    </xf>
    <xf numFmtId="0" fontId="0" fillId="0" borderId="0" xfId="0" applyAlignment="1">
      <alignment wrapText="1"/>
    </xf>
    <xf numFmtId="0" fontId="0" fillId="3" borderId="0" xfId="0" applyFill="1" applyAlignment="1">
      <alignment wrapText="1"/>
    </xf>
    <xf numFmtId="0" fontId="4" fillId="0" borderId="0" xfId="0" applyFont="1" applyAlignment="1" applyProtection="1">
      <alignment horizontal="left" vertical="top"/>
      <protection hidden="1"/>
    </xf>
    <xf numFmtId="0" fontId="0" fillId="0" borderId="0" xfId="0" applyProtection="1">
      <protection hidden="1"/>
    </xf>
    <xf numFmtId="0" fontId="12" fillId="3" borderId="0" xfId="0" applyFont="1" applyFill="1"/>
    <xf numFmtId="0" fontId="13" fillId="3" borderId="0" xfId="0" applyFont="1" applyFill="1"/>
    <xf numFmtId="0" fontId="15" fillId="3" borderId="0" xfId="0" applyFont="1" applyFill="1" applyAlignment="1">
      <alignment vertical="center" wrapText="1"/>
    </xf>
    <xf numFmtId="0" fontId="16" fillId="0" borderId="0" xfId="0" applyFont="1" applyAlignment="1">
      <alignment horizontal="left" vertical="center"/>
    </xf>
    <xf numFmtId="0" fontId="17" fillId="0" borderId="0" xfId="1" applyFont="1" applyAlignment="1" applyProtection="1">
      <alignment horizontal="left" vertical="center"/>
      <protection hidden="1"/>
    </xf>
    <xf numFmtId="0" fontId="18" fillId="0" borderId="0" xfId="0" applyFont="1" applyAlignment="1" applyProtection="1">
      <alignment horizontal="left" vertical="top" wrapText="1"/>
      <protection hidden="1"/>
    </xf>
    <xf numFmtId="0" fontId="17" fillId="0" borderId="0" xfId="1" applyFont="1" applyAlignment="1" applyProtection="1">
      <alignment horizontal="left" vertical="center" wrapText="1"/>
      <protection hidden="1"/>
    </xf>
    <xf numFmtId="0" fontId="18" fillId="0" borderId="0" xfId="0" applyFont="1" applyAlignment="1" applyProtection="1">
      <alignment horizontal="left" vertical="top"/>
      <protection hidden="1"/>
    </xf>
    <xf numFmtId="0" fontId="19" fillId="0" borderId="0" xfId="0" applyFont="1" applyAlignment="1" applyProtection="1">
      <alignment horizontal="left" vertical="top" wrapText="1"/>
      <protection hidden="1"/>
    </xf>
    <xf numFmtId="0" fontId="20" fillId="0" borderId="0" xfId="0" applyFont="1" applyAlignment="1" applyProtection="1">
      <alignment horizontal="left" vertical="center"/>
      <protection hidden="1"/>
    </xf>
    <xf numFmtId="0" fontId="21" fillId="0" borderId="0" xfId="0" applyFont="1" applyAlignment="1" applyProtection="1">
      <alignment horizontal="left" vertical="center" wrapText="1"/>
      <protection hidden="1"/>
    </xf>
    <xf numFmtId="0" fontId="21" fillId="0" borderId="0" xfId="0" applyFont="1" applyAlignment="1" applyProtection="1">
      <alignment horizontal="left" vertical="center"/>
      <protection hidden="1"/>
    </xf>
    <xf numFmtId="0" fontId="19" fillId="0" borderId="0" xfId="0" applyFont="1" applyAlignment="1">
      <alignment vertical="top" wrapText="1"/>
    </xf>
    <xf numFmtId="0" fontId="22" fillId="0" borderId="0" xfId="0" applyFont="1" applyAlignment="1" applyProtection="1">
      <alignment wrapText="1"/>
      <protection hidden="1"/>
    </xf>
    <xf numFmtId="0" fontId="1" fillId="0" borderId="0" xfId="0" applyFont="1" applyAlignment="1" applyProtection="1">
      <alignment horizontal="left" wrapText="1"/>
      <protection hidden="1"/>
    </xf>
    <xf numFmtId="0" fontId="23" fillId="3" borderId="0" xfId="0" applyFont="1" applyFill="1" applyAlignment="1">
      <alignment vertical="center"/>
    </xf>
    <xf numFmtId="0" fontId="25" fillId="4" borderId="4" xfId="2" applyFont="1" applyFill="1" applyBorder="1" applyAlignment="1">
      <alignment horizontal="center" vertical="center" wrapText="1"/>
    </xf>
    <xf numFmtId="0" fontId="27" fillId="0" borderId="0" xfId="2" applyFont="1" applyFill="1" applyBorder="1">
      <alignment horizontal="center" vertical="center" wrapText="1"/>
    </xf>
    <xf numFmtId="164" fontId="29" fillId="5" borderId="7" xfId="0" applyNumberFormat="1" applyFont="1" applyFill="1" applyBorder="1" applyAlignment="1" applyProtection="1">
      <alignment horizontal="left" vertical="center" wrapText="1"/>
      <protection hidden="1"/>
    </xf>
    <xf numFmtId="164" fontId="1" fillId="5" borderId="7" xfId="0" applyNumberFormat="1" applyFont="1" applyFill="1" applyBorder="1" applyAlignment="1" applyProtection="1">
      <alignment horizontal="left" vertical="center" wrapText="1"/>
      <protection hidden="1"/>
    </xf>
    <xf numFmtId="164" fontId="1" fillId="5" borderId="8" xfId="0" applyNumberFormat="1" applyFont="1" applyFill="1" applyBorder="1" applyAlignment="1" applyProtection="1">
      <alignment horizontal="left" vertical="center" wrapText="1"/>
      <protection hidden="1"/>
    </xf>
    <xf numFmtId="164" fontId="1" fillId="0" borderId="0" xfId="0" applyNumberFormat="1" applyFont="1" applyAlignment="1" applyProtection="1">
      <alignment horizontal="left" vertical="center" wrapText="1"/>
      <protection hidden="1"/>
    </xf>
    <xf numFmtId="164" fontId="1" fillId="6" borderId="7" xfId="0" applyNumberFormat="1" applyFont="1" applyFill="1" applyBorder="1" applyAlignment="1" applyProtection="1">
      <alignment horizontal="center" vertical="center" wrapText="1"/>
      <protection hidden="1"/>
    </xf>
    <xf numFmtId="164" fontId="1" fillId="6" borderId="9" xfId="0" applyNumberFormat="1" applyFont="1" applyFill="1" applyBorder="1" applyAlignment="1" applyProtection="1">
      <alignment horizontal="center" vertical="center" wrapText="1"/>
      <protection hidden="1"/>
    </xf>
    <xf numFmtId="164" fontId="29" fillId="5" borderId="10" xfId="0" applyNumberFormat="1" applyFont="1" applyFill="1" applyBorder="1" applyAlignment="1" applyProtection="1">
      <alignment horizontal="left" vertical="center" wrapText="1"/>
      <protection hidden="1"/>
    </xf>
    <xf numFmtId="164" fontId="1" fillId="5" borderId="10" xfId="0" applyNumberFormat="1" applyFont="1" applyFill="1" applyBorder="1" applyAlignment="1" applyProtection="1">
      <alignment horizontal="left" vertical="center" wrapText="1"/>
      <protection hidden="1"/>
    </xf>
    <xf numFmtId="164" fontId="1" fillId="5" borderId="11" xfId="0" applyNumberFormat="1" applyFont="1" applyFill="1" applyBorder="1" applyAlignment="1" applyProtection="1">
      <alignment horizontal="left" vertical="center" wrapText="1"/>
      <protection hidden="1"/>
    </xf>
    <xf numFmtId="164" fontId="1" fillId="6" borderId="10" xfId="0" applyNumberFormat="1" applyFont="1" applyFill="1" applyBorder="1" applyAlignment="1" applyProtection="1">
      <alignment horizontal="center" vertical="center" wrapText="1"/>
      <protection hidden="1"/>
    </xf>
    <xf numFmtId="164" fontId="1" fillId="6" borderId="12" xfId="0" applyNumberFormat="1" applyFont="1" applyFill="1" applyBorder="1" applyAlignment="1" applyProtection="1">
      <alignment horizontal="center" vertical="center" wrapText="1"/>
      <protection hidden="1"/>
    </xf>
    <xf numFmtId="164" fontId="29" fillId="5" borderId="13" xfId="0" applyNumberFormat="1" applyFont="1" applyFill="1" applyBorder="1" applyAlignment="1" applyProtection="1">
      <alignment horizontal="left" vertical="center" wrapText="1"/>
      <protection hidden="1"/>
    </xf>
    <xf numFmtId="164" fontId="1" fillId="5" borderId="13" xfId="0" applyNumberFormat="1" applyFont="1" applyFill="1" applyBorder="1" applyAlignment="1" applyProtection="1">
      <alignment horizontal="left" vertical="center" wrapText="1"/>
      <protection hidden="1"/>
    </xf>
    <xf numFmtId="164" fontId="1" fillId="5" borderId="14" xfId="0" applyNumberFormat="1" applyFont="1" applyFill="1" applyBorder="1" applyAlignment="1" applyProtection="1">
      <alignment horizontal="left" vertical="center" wrapText="1"/>
      <protection hidden="1"/>
    </xf>
    <xf numFmtId="164" fontId="1" fillId="6" borderId="13" xfId="0" applyNumberFormat="1" applyFont="1" applyFill="1" applyBorder="1" applyAlignment="1" applyProtection="1">
      <alignment horizontal="center" vertical="center" wrapText="1"/>
      <protection hidden="1"/>
    </xf>
    <xf numFmtId="164" fontId="1" fillId="6" borderId="15" xfId="0" applyNumberFormat="1" applyFont="1" applyFill="1" applyBorder="1" applyAlignment="1" applyProtection="1">
      <alignment horizontal="center" vertical="center" wrapText="1"/>
      <protection hidden="1"/>
    </xf>
    <xf numFmtId="164" fontId="30" fillId="7" borderId="16" xfId="0" applyNumberFormat="1" applyFont="1" applyFill="1" applyBorder="1" applyAlignment="1" applyProtection="1">
      <alignment horizontal="center" vertical="center" wrapText="1"/>
      <protection hidden="1"/>
    </xf>
    <xf numFmtId="164" fontId="32" fillId="0" borderId="0" xfId="0" applyNumberFormat="1" applyFont="1" applyAlignment="1" applyProtection="1">
      <alignment vertical="center" wrapText="1"/>
      <protection locked="0"/>
    </xf>
    <xf numFmtId="0" fontId="25" fillId="9" borderId="4" xfId="2" applyFont="1" applyFill="1" applyBorder="1" applyAlignment="1">
      <alignment horizontal="center" vertical="center" wrapText="1"/>
    </xf>
    <xf numFmtId="164" fontId="29" fillId="5" borderId="20" xfId="0" applyNumberFormat="1" applyFont="1" applyFill="1" applyBorder="1" applyAlignment="1" applyProtection="1">
      <alignment horizontal="left" vertical="center" wrapText="1"/>
      <protection hidden="1"/>
    </xf>
    <xf numFmtId="164" fontId="1" fillId="10" borderId="7" xfId="0" applyNumberFormat="1" applyFont="1" applyFill="1" applyBorder="1" applyAlignment="1" applyProtection="1">
      <alignment horizontal="center" vertical="center" wrapText="1"/>
      <protection hidden="1"/>
    </xf>
    <xf numFmtId="164" fontId="1" fillId="10" borderId="9" xfId="0" applyNumberFormat="1" applyFont="1" applyFill="1" applyBorder="1" applyAlignment="1" applyProtection="1">
      <alignment horizontal="center" vertical="center" wrapText="1"/>
      <protection hidden="1"/>
    </xf>
    <xf numFmtId="164" fontId="29" fillId="5" borderId="21" xfId="0" applyNumberFormat="1" applyFont="1" applyFill="1" applyBorder="1" applyAlignment="1" applyProtection="1">
      <alignment horizontal="left" vertical="center" wrapText="1"/>
      <protection hidden="1"/>
    </xf>
    <xf numFmtId="164" fontId="1" fillId="10" borderId="10" xfId="0" applyNumberFormat="1" applyFont="1" applyFill="1" applyBorder="1" applyAlignment="1" applyProtection="1">
      <alignment horizontal="center" vertical="center" wrapText="1"/>
      <protection hidden="1"/>
    </xf>
    <xf numFmtId="164" fontId="1" fillId="10" borderId="12" xfId="0" applyNumberFormat="1" applyFont="1" applyFill="1" applyBorder="1" applyAlignment="1" applyProtection="1">
      <alignment horizontal="center" vertical="center" wrapText="1"/>
      <protection hidden="1"/>
    </xf>
    <xf numFmtId="164" fontId="29" fillId="5" borderId="22" xfId="0" applyNumberFormat="1" applyFont="1" applyFill="1" applyBorder="1" applyAlignment="1" applyProtection="1">
      <alignment horizontal="left" vertical="center" wrapText="1"/>
      <protection hidden="1"/>
    </xf>
    <xf numFmtId="164" fontId="1" fillId="10" borderId="13" xfId="0" applyNumberFormat="1" applyFont="1" applyFill="1" applyBorder="1" applyAlignment="1" applyProtection="1">
      <alignment horizontal="center" vertical="center" wrapText="1"/>
      <protection hidden="1"/>
    </xf>
    <xf numFmtId="164" fontId="1" fillId="10" borderId="15" xfId="0" applyNumberFormat="1" applyFont="1" applyFill="1" applyBorder="1" applyAlignment="1" applyProtection="1">
      <alignment horizontal="center" vertical="center" wrapText="1"/>
      <protection hidden="1"/>
    </xf>
    <xf numFmtId="164" fontId="1" fillId="6" borderId="8" xfId="0" applyNumberFormat="1" applyFont="1" applyFill="1" applyBorder="1" applyAlignment="1" applyProtection="1">
      <alignment horizontal="center" vertical="center" wrapText="1"/>
      <protection hidden="1"/>
    </xf>
    <xf numFmtId="164" fontId="1" fillId="12" borderId="7" xfId="0" applyNumberFormat="1" applyFont="1" applyFill="1" applyBorder="1" applyAlignment="1" applyProtection="1">
      <alignment horizontal="center" vertical="center" wrapText="1"/>
      <protection hidden="1"/>
    </xf>
    <xf numFmtId="164" fontId="1" fillId="12" borderId="9" xfId="0" applyNumberFormat="1" applyFont="1" applyFill="1" applyBorder="1" applyAlignment="1" applyProtection="1">
      <alignment horizontal="center" vertical="center" wrapText="1"/>
      <protection hidden="1"/>
    </xf>
    <xf numFmtId="164" fontId="1" fillId="6" borderId="11" xfId="0" applyNumberFormat="1" applyFont="1" applyFill="1" applyBorder="1" applyAlignment="1" applyProtection="1">
      <alignment horizontal="center" vertical="center" wrapText="1"/>
      <protection hidden="1"/>
    </xf>
    <xf numFmtId="164" fontId="1" fillId="12" borderId="10" xfId="0" applyNumberFormat="1" applyFont="1" applyFill="1" applyBorder="1" applyAlignment="1" applyProtection="1">
      <alignment horizontal="center" vertical="center" wrapText="1"/>
      <protection hidden="1"/>
    </xf>
    <xf numFmtId="164" fontId="1" fillId="12" borderId="12" xfId="0" applyNumberFormat="1" applyFont="1" applyFill="1" applyBorder="1" applyAlignment="1" applyProtection="1">
      <alignment horizontal="center" vertical="center" wrapText="1"/>
      <protection hidden="1"/>
    </xf>
    <xf numFmtId="164" fontId="1" fillId="6" borderId="14" xfId="0" applyNumberFormat="1" applyFont="1" applyFill="1" applyBorder="1" applyAlignment="1" applyProtection="1">
      <alignment horizontal="center" vertical="center" wrapText="1"/>
      <protection hidden="1"/>
    </xf>
    <xf numFmtId="164" fontId="1" fillId="12" borderId="13" xfId="0" applyNumberFormat="1" applyFont="1" applyFill="1" applyBorder="1" applyAlignment="1" applyProtection="1">
      <alignment horizontal="center" vertical="center" wrapText="1"/>
      <protection hidden="1"/>
    </xf>
    <xf numFmtId="164" fontId="1" fillId="12" borderId="15" xfId="0" applyNumberFormat="1" applyFont="1" applyFill="1" applyBorder="1" applyAlignment="1" applyProtection="1">
      <alignment horizontal="center" vertical="center" wrapText="1"/>
      <protection hidden="1"/>
    </xf>
    <xf numFmtId="0" fontId="1" fillId="0" borderId="0" xfId="0" applyFont="1" applyAlignment="1" applyProtection="1">
      <alignment vertical="top" wrapText="1"/>
      <protection hidden="1"/>
    </xf>
    <xf numFmtId="164" fontId="1" fillId="10" borderId="8" xfId="0" applyNumberFormat="1" applyFont="1" applyFill="1" applyBorder="1" applyAlignment="1" applyProtection="1">
      <alignment horizontal="center" vertical="center" wrapText="1"/>
      <protection hidden="1"/>
    </xf>
    <xf numFmtId="164" fontId="1" fillId="10" borderId="11" xfId="0" applyNumberFormat="1" applyFont="1" applyFill="1" applyBorder="1" applyAlignment="1" applyProtection="1">
      <alignment horizontal="center" vertical="center" wrapText="1"/>
      <protection hidden="1"/>
    </xf>
    <xf numFmtId="164" fontId="1" fillId="10" borderId="14" xfId="0" applyNumberFormat="1" applyFont="1" applyFill="1" applyBorder="1" applyAlignment="1" applyProtection="1">
      <alignment horizontal="center" vertical="center" wrapText="1"/>
      <protection hidden="1"/>
    </xf>
    <xf numFmtId="164" fontId="33" fillId="13" borderId="4" xfId="0" applyNumberFormat="1" applyFont="1" applyFill="1" applyBorder="1" applyAlignment="1" applyProtection="1">
      <alignment horizontal="center" vertical="center" wrapText="1"/>
      <protection hidden="1"/>
    </xf>
    <xf numFmtId="164" fontId="1" fillId="12" borderId="8" xfId="0" applyNumberFormat="1" applyFont="1" applyFill="1" applyBorder="1" applyAlignment="1" applyProtection="1">
      <alignment horizontal="center" vertical="center" wrapText="1"/>
      <protection hidden="1"/>
    </xf>
    <xf numFmtId="164" fontId="1" fillId="14" borderId="20" xfId="0" applyNumberFormat="1" applyFont="1" applyFill="1" applyBorder="1" applyAlignment="1" applyProtection="1">
      <alignment horizontal="left" vertical="center" wrapText="1"/>
      <protection hidden="1"/>
    </xf>
    <xf numFmtId="164" fontId="1" fillId="12" borderId="11" xfId="0" applyNumberFormat="1" applyFont="1" applyFill="1" applyBorder="1" applyAlignment="1" applyProtection="1">
      <alignment horizontal="center" vertical="center" wrapText="1"/>
      <protection hidden="1"/>
    </xf>
    <xf numFmtId="164" fontId="1" fillId="14" borderId="21" xfId="0" applyNumberFormat="1" applyFont="1" applyFill="1" applyBorder="1" applyAlignment="1" applyProtection="1">
      <alignment horizontal="left" vertical="center" wrapText="1"/>
      <protection hidden="1"/>
    </xf>
    <xf numFmtId="164" fontId="1" fillId="14" borderId="22" xfId="0" applyNumberFormat="1" applyFont="1" applyFill="1" applyBorder="1" applyAlignment="1" applyProtection="1">
      <alignment horizontal="left" vertical="center" wrapText="1"/>
      <protection hidden="1"/>
    </xf>
    <xf numFmtId="0" fontId="34" fillId="0" borderId="0" xfId="0" applyFont="1" applyAlignment="1" applyProtection="1">
      <alignment horizontal="center" vertical="center"/>
      <protection hidden="1"/>
    </xf>
    <xf numFmtId="0" fontId="0" fillId="0" borderId="0" xfId="0" applyAlignment="1" applyProtection="1">
      <alignment horizontal="center" vertical="center"/>
      <protection hidden="1"/>
    </xf>
    <xf numFmtId="0" fontId="1" fillId="0" borderId="0" xfId="0" applyFont="1" applyAlignment="1" applyProtection="1">
      <alignment horizontal="center" vertical="center"/>
      <protection hidden="1"/>
    </xf>
    <xf numFmtId="0" fontId="35" fillId="0" borderId="0" xfId="0" applyFont="1" applyAlignment="1">
      <alignment horizontal="left" vertical="top"/>
    </xf>
    <xf numFmtId="0" fontId="35" fillId="0" borderId="0" xfId="0" applyFont="1" applyAlignment="1">
      <alignment horizontal="left" vertical="center"/>
    </xf>
    <xf numFmtId="0" fontId="36" fillId="0" borderId="0" xfId="0" applyFont="1" applyAlignment="1" applyProtection="1">
      <alignment horizontal="center" vertical="center" wrapText="1"/>
      <protection hidden="1"/>
    </xf>
    <xf numFmtId="0" fontId="37" fillId="0" borderId="0" xfId="0" applyFont="1" applyAlignment="1" applyProtection="1">
      <alignment horizontal="left" vertical="top" wrapText="1"/>
      <protection hidden="1"/>
    </xf>
    <xf numFmtId="0" fontId="38" fillId="7" borderId="16" xfId="0" applyFont="1" applyFill="1" applyBorder="1" applyAlignment="1">
      <alignment horizontal="center" vertical="center" wrapText="1"/>
    </xf>
    <xf numFmtId="0" fontId="39" fillId="15" borderId="23" xfId="2" applyFont="1" applyFill="1" applyBorder="1" applyAlignment="1">
      <alignment horizontal="center" vertical="center" wrapText="1"/>
    </xf>
    <xf numFmtId="0" fontId="13" fillId="0" borderId="2" xfId="2" applyFont="1" applyFill="1" applyBorder="1" applyAlignment="1">
      <alignment horizontal="center" vertical="center" wrapText="1"/>
    </xf>
    <xf numFmtId="0" fontId="40" fillId="4" borderId="6" xfId="2" applyFont="1" applyFill="1" applyBorder="1" applyAlignment="1">
      <alignment horizontal="center" vertical="center" wrapText="1"/>
    </xf>
    <xf numFmtId="0" fontId="40" fillId="9" borderId="4" xfId="2" applyFont="1" applyFill="1" applyBorder="1" applyAlignment="1">
      <alignment horizontal="center" vertical="center" wrapText="1"/>
    </xf>
    <xf numFmtId="0" fontId="39" fillId="11" borderId="4" xfId="2" applyFont="1" applyFill="1" applyBorder="1" applyAlignment="1">
      <alignment horizontal="center" vertical="center" wrapText="1"/>
    </xf>
    <xf numFmtId="0" fontId="39" fillId="13" borderId="4" xfId="2" applyFont="1" applyFill="1" applyBorder="1" applyAlignment="1">
      <alignment horizontal="center" vertical="center" wrapText="1"/>
    </xf>
    <xf numFmtId="164" fontId="0" fillId="5" borderId="23" xfId="0" applyNumberFormat="1" applyFill="1" applyBorder="1" applyAlignment="1" applyProtection="1">
      <alignment horizontal="left" vertical="center" wrapText="1" indent="1"/>
      <protection hidden="1"/>
    </xf>
    <xf numFmtId="164" fontId="0" fillId="0" borderId="2" xfId="0" applyNumberFormat="1" applyBorder="1" applyAlignment="1" applyProtection="1">
      <alignment horizontal="left" vertical="center" wrapText="1" indent="1"/>
      <protection hidden="1"/>
    </xf>
    <xf numFmtId="164" fontId="0" fillId="6" borderId="1" xfId="0" applyNumberFormat="1" applyFill="1" applyBorder="1" applyAlignment="1" applyProtection="1">
      <alignment horizontal="left" vertical="center" wrapText="1" indent="1"/>
      <protection hidden="1"/>
    </xf>
    <xf numFmtId="164" fontId="0" fillId="10" borderId="2" xfId="0" applyNumberFormat="1" applyFill="1" applyBorder="1" applyAlignment="1" applyProtection="1">
      <alignment horizontal="left" vertical="center" wrapText="1" indent="1"/>
      <protection hidden="1"/>
    </xf>
    <xf numFmtId="164" fontId="0" fillId="12" borderId="2" xfId="0" applyNumberFormat="1" applyFill="1" applyBorder="1" applyAlignment="1" applyProtection="1">
      <alignment horizontal="left" vertical="center" wrapText="1" indent="1"/>
      <protection hidden="1"/>
    </xf>
    <xf numFmtId="164" fontId="1" fillId="14" borderId="2" xfId="0" applyNumberFormat="1" applyFont="1" applyFill="1" applyBorder="1" applyAlignment="1" applyProtection="1">
      <alignment horizontal="left" vertical="center" wrapText="1" indent="1"/>
      <protection hidden="1"/>
    </xf>
    <xf numFmtId="164" fontId="0" fillId="5" borderId="3" xfId="0" applyNumberFormat="1" applyFill="1" applyBorder="1" applyAlignment="1" applyProtection="1">
      <alignment horizontal="left" vertical="center" indent="1"/>
      <protection hidden="1"/>
    </xf>
    <xf numFmtId="164" fontId="0" fillId="0" borderId="2" xfId="0" applyNumberFormat="1" applyBorder="1" applyAlignment="1" applyProtection="1">
      <alignment horizontal="left" vertical="center" indent="1"/>
      <protection hidden="1"/>
    </xf>
    <xf numFmtId="164" fontId="0" fillId="6" borderId="1" xfId="0" applyNumberFormat="1" applyFill="1" applyBorder="1" applyAlignment="1" applyProtection="1">
      <alignment horizontal="left" vertical="center" indent="1"/>
      <protection hidden="1"/>
    </xf>
    <xf numFmtId="164" fontId="0" fillId="10" borderId="2" xfId="0" applyNumberFormat="1" applyFill="1" applyBorder="1" applyAlignment="1" applyProtection="1">
      <alignment horizontal="left" vertical="center" indent="1"/>
      <protection hidden="1"/>
    </xf>
    <xf numFmtId="164" fontId="0" fillId="12" borderId="2" xfId="0" applyNumberFormat="1" applyFill="1" applyBorder="1" applyAlignment="1" applyProtection="1">
      <alignment horizontal="left" vertical="center" indent="1"/>
      <protection hidden="1"/>
    </xf>
    <xf numFmtId="164" fontId="0" fillId="5" borderId="24" xfId="0" applyNumberFormat="1" applyFill="1" applyBorder="1" applyAlignment="1" applyProtection="1">
      <alignment horizontal="left" vertical="center" indent="1"/>
      <protection hidden="1"/>
    </xf>
    <xf numFmtId="164" fontId="0" fillId="6" borderId="25" xfId="0" applyNumberFormat="1" applyFill="1" applyBorder="1" applyAlignment="1" applyProtection="1">
      <alignment horizontal="left" vertical="center" indent="1"/>
      <protection hidden="1"/>
    </xf>
    <xf numFmtId="164" fontId="0" fillId="10" borderId="26" xfId="0" applyNumberFormat="1" applyFill="1" applyBorder="1" applyAlignment="1" applyProtection="1">
      <alignment horizontal="left" vertical="center" indent="1"/>
      <protection hidden="1"/>
    </xf>
    <xf numFmtId="164" fontId="0" fillId="12" borderId="26" xfId="0" applyNumberFormat="1" applyFill="1" applyBorder="1" applyAlignment="1" applyProtection="1">
      <alignment horizontal="left" vertical="center" indent="1"/>
      <protection hidden="1"/>
    </xf>
    <xf numFmtId="164" fontId="1" fillId="14" borderId="26" xfId="0" applyNumberFormat="1" applyFont="1" applyFill="1" applyBorder="1" applyAlignment="1" applyProtection="1">
      <alignment horizontal="left" vertical="center" wrapText="1" indent="1"/>
      <protection hidden="1"/>
    </xf>
    <xf numFmtId="0" fontId="0" fillId="2" borderId="0" xfId="0" applyFill="1" applyAlignment="1">
      <alignment wrapText="1"/>
    </xf>
    <xf numFmtId="0" fontId="41" fillId="0" borderId="0" xfId="0" applyFont="1" applyAlignment="1">
      <alignment vertical="center" wrapText="1"/>
    </xf>
    <xf numFmtId="0" fontId="0" fillId="0" borderId="0" xfId="0" applyAlignment="1">
      <alignment horizontal="left"/>
    </xf>
    <xf numFmtId="0" fontId="42" fillId="3" borderId="0" xfId="0" applyFont="1" applyFill="1" applyAlignment="1">
      <alignment vertical="top"/>
    </xf>
    <xf numFmtId="0" fontId="42" fillId="3" borderId="0" xfId="0" applyFont="1" applyFill="1" applyAlignment="1">
      <alignment vertical="center"/>
    </xf>
    <xf numFmtId="0" fontId="43" fillId="2" borderId="0" xfId="0" applyFont="1" applyFill="1" applyAlignment="1">
      <alignment horizontal="left" vertical="center" wrapText="1"/>
    </xf>
    <xf numFmtId="0" fontId="0" fillId="0" borderId="29" xfId="0" applyBorder="1" applyAlignment="1">
      <alignment horizontal="left" vertical="top" wrapText="1"/>
    </xf>
    <xf numFmtId="0" fontId="45" fillId="0" borderId="0" xfId="1" applyBorder="1" applyAlignment="1">
      <alignment vertical="center" wrapText="1"/>
    </xf>
    <xf numFmtId="0" fontId="0" fillId="0" borderId="0" xfId="0" applyBorder="1" applyAlignment="1">
      <alignment wrapText="1"/>
    </xf>
    <xf numFmtId="0" fontId="46" fillId="0" borderId="30" xfId="0" applyFont="1" applyBorder="1" applyAlignment="1">
      <alignment horizontal="left" vertical="top" wrapText="1"/>
    </xf>
    <xf numFmtId="0" fontId="46" fillId="0" borderId="31" xfId="0" applyFont="1" applyBorder="1" applyAlignment="1">
      <alignment horizontal="left" vertical="top" wrapText="1"/>
    </xf>
    <xf numFmtId="0" fontId="45" fillId="0" borderId="0" xfId="1" applyAlignment="1">
      <alignment vertical="center" wrapText="1"/>
    </xf>
    <xf numFmtId="0" fontId="47" fillId="0" borderId="29" xfId="0" applyFont="1" applyBorder="1" applyAlignment="1">
      <alignment vertical="center" wrapText="1"/>
    </xf>
    <xf numFmtId="0" fontId="41" fillId="0" borderId="0" xfId="0" applyFont="1" applyBorder="1" applyAlignment="1">
      <alignment vertical="center" wrapText="1"/>
    </xf>
    <xf numFmtId="0" fontId="0" fillId="0" borderId="0" xfId="0" applyAlignment="1">
      <alignment horizontal="left" vertical="center"/>
    </xf>
    <xf numFmtId="0" fontId="0" fillId="0" borderId="0" xfId="0" applyBorder="1" applyAlignment="1">
      <alignment horizontal="left" vertical="center"/>
    </xf>
    <xf numFmtId="0" fontId="46" fillId="0" borderId="29" xfId="0" applyFont="1" applyBorder="1" applyAlignment="1">
      <alignment horizontal="left" vertical="top" wrapText="1"/>
    </xf>
    <xf numFmtId="0" fontId="46" fillId="0" borderId="0" xfId="0" applyFont="1" applyBorder="1" applyAlignment="1">
      <alignment horizontal="left" vertical="top" wrapText="1"/>
    </xf>
    <xf numFmtId="0" fontId="48" fillId="0" borderId="0" xfId="0" applyFont="1" applyBorder="1" applyAlignment="1">
      <alignment vertical="center"/>
    </xf>
    <xf numFmtId="0" fontId="0" fillId="0" borderId="29" xfId="0" applyBorder="1" applyAlignment="1">
      <alignment horizontal="left"/>
    </xf>
    <xf numFmtId="0" fontId="0" fillId="0" borderId="0" xfId="0" applyBorder="1" applyAlignment="1">
      <alignment horizontal="left" vertical="center" wrapText="1"/>
    </xf>
    <xf numFmtId="0" fontId="51" fillId="0" borderId="29" xfId="0" applyFont="1" applyBorder="1" applyAlignment="1">
      <alignment vertical="center" wrapText="1"/>
    </xf>
    <xf numFmtId="0" fontId="51" fillId="0" borderId="30" xfId="0" applyFont="1" applyBorder="1" applyAlignment="1">
      <alignment vertical="top" wrapText="1"/>
    </xf>
    <xf numFmtId="0" fontId="51" fillId="0" borderId="31" xfId="0" applyFont="1" applyBorder="1" applyAlignment="1">
      <alignment vertical="top" wrapText="1"/>
    </xf>
    <xf numFmtId="0" fontId="46" fillId="0" borderId="0" xfId="0" applyFont="1" applyAlignment="1">
      <alignment horizontal="left" vertical="top" wrapText="1"/>
    </xf>
    <xf numFmtId="0" fontId="0" fillId="0" borderId="29" xfId="0" applyBorder="1"/>
    <xf numFmtId="0" fontId="0" fillId="0" borderId="0" xfId="0" applyBorder="1" applyAlignment="1">
      <alignment horizontal="left"/>
    </xf>
    <xf numFmtId="0" fontId="52" fillId="0" borderId="0" xfId="0" applyFont="1" applyBorder="1" applyAlignment="1">
      <alignment vertical="center"/>
    </xf>
    <xf numFmtId="0" fontId="0" fillId="0" borderId="0" xfId="0" applyBorder="1" applyAlignment="1">
      <alignment vertical="top" wrapText="1"/>
    </xf>
    <xf numFmtId="0" fontId="0" fillId="0" borderId="0" xfId="0" applyBorder="1"/>
    <xf numFmtId="0" fontId="53" fillId="0" borderId="0" xfId="0" applyFont="1" applyBorder="1" applyAlignment="1">
      <alignment vertical="center"/>
    </xf>
    <xf numFmtId="0" fontId="54" fillId="0" borderId="0" xfId="0" applyFont="1" applyBorder="1" applyAlignment="1">
      <alignment vertical="center"/>
    </xf>
    <xf numFmtId="0" fontId="0" fillId="0" borderId="31" xfId="0" applyBorder="1" applyAlignment="1">
      <alignment horizontal="left"/>
    </xf>
    <xf numFmtId="0" fontId="51" fillId="0" borderId="31" xfId="0" applyFont="1" applyBorder="1" applyAlignment="1">
      <alignment vertical="top"/>
    </xf>
    <xf numFmtId="0" fontId="0" fillId="0" borderId="30" xfId="0" applyBorder="1" applyAlignment="1">
      <alignment horizontal="left"/>
    </xf>
    <xf numFmtId="0" fontId="0" fillId="0" borderId="33" xfId="0" applyBorder="1" applyAlignment="1">
      <alignment wrapText="1"/>
    </xf>
    <xf numFmtId="0" fontId="41" fillId="0" borderId="33" xfId="0" applyFont="1" applyBorder="1" applyAlignment="1">
      <alignment vertical="center" wrapText="1"/>
    </xf>
    <xf numFmtId="0" fontId="0" fillId="0" borderId="33" xfId="0" applyBorder="1" applyAlignment="1">
      <alignment horizontal="left"/>
    </xf>
    <xf numFmtId="0" fontId="0" fillId="0" borderId="31" xfId="0" applyBorder="1" applyAlignment="1">
      <alignment vertical="top" wrapText="1"/>
    </xf>
    <xf numFmtId="0" fontId="0" fillId="0" borderId="34" xfId="0" applyBorder="1" applyAlignment="1">
      <alignment horizontal="left"/>
    </xf>
    <xf numFmtId="0" fontId="54" fillId="0" borderId="33" xfId="0" applyFont="1" applyBorder="1" applyAlignment="1">
      <alignment vertical="center"/>
    </xf>
    <xf numFmtId="0" fontId="0" fillId="0" borderId="0" xfId="0" applyBorder="1" applyAlignment="1">
      <alignment vertical="top"/>
    </xf>
    <xf numFmtId="0" fontId="51" fillId="0" borderId="0" xfId="0" applyFont="1" applyBorder="1" applyAlignment="1">
      <alignment horizontal="left" vertical="center"/>
    </xf>
    <xf numFmtId="0" fontId="0" fillId="0" borderId="31" xfId="0" applyBorder="1" applyAlignment="1">
      <alignment horizontal="left" vertical="center"/>
    </xf>
    <xf numFmtId="49" fontId="0" fillId="0" borderId="29" xfId="0" applyNumberFormat="1" applyBorder="1" applyAlignment="1">
      <alignment horizontal="left" vertical="top"/>
    </xf>
    <xf numFmtId="0" fontId="0" fillId="0" borderId="0" xfId="0" applyBorder="1" applyAlignment="1">
      <alignment horizontal="left" vertical="top"/>
    </xf>
    <xf numFmtId="0" fontId="0" fillId="0" borderId="29" xfId="0" applyBorder="1" applyAlignment="1">
      <alignment vertical="top"/>
    </xf>
    <xf numFmtId="0" fontId="61" fillId="0" borderId="0" xfId="0" applyFont="1" applyBorder="1" applyAlignment="1">
      <alignment vertical="top"/>
    </xf>
    <xf numFmtId="0" fontId="46" fillId="0" borderId="0" xfId="0" applyFont="1" applyBorder="1" applyAlignment="1">
      <alignment vertical="top"/>
    </xf>
    <xf numFmtId="0" fontId="46" fillId="0" borderId="0" xfId="0" applyFont="1" applyAlignment="1">
      <alignment vertical="top" wrapText="1"/>
    </xf>
    <xf numFmtId="0" fontId="0" fillId="0" borderId="0" xfId="0" applyAlignment="1">
      <alignment vertical="center"/>
    </xf>
    <xf numFmtId="0" fontId="32" fillId="0" borderId="0" xfId="0" applyFont="1" applyAlignment="1">
      <alignment vertical="center"/>
    </xf>
    <xf numFmtId="0" fontId="62" fillId="0" borderId="0" xfId="0" applyFont="1" applyBorder="1" applyAlignment="1">
      <alignment horizontal="left"/>
    </xf>
    <xf numFmtId="0" fontId="4" fillId="0" borderId="0" xfId="0" applyFont="1" applyBorder="1" applyAlignment="1">
      <alignment horizontal="left"/>
    </xf>
    <xf numFmtId="0" fontId="4" fillId="0" borderId="0" xfId="0" applyFont="1" applyBorder="1" applyAlignment="1"/>
    <xf numFmtId="0" fontId="63" fillId="0" borderId="0" xfId="0" applyFont="1" applyAlignment="1">
      <alignment horizontal="left"/>
    </xf>
    <xf numFmtId="0" fontId="46" fillId="0" borderId="29" xfId="0" applyFont="1" applyBorder="1" applyAlignment="1">
      <alignment horizontal="left" vertical="top" wrapText="1"/>
    </xf>
    <xf numFmtId="0" fontId="46" fillId="0" borderId="0" xfId="0" applyFont="1" applyBorder="1" applyAlignment="1">
      <alignment horizontal="left" vertical="top" wrapText="1"/>
    </xf>
    <xf numFmtId="0" fontId="46" fillId="0" borderId="33" xfId="0" applyFont="1" applyBorder="1" applyAlignment="1">
      <alignment horizontal="left" vertical="top" wrapText="1"/>
    </xf>
    <xf numFmtId="0" fontId="46" fillId="0" borderId="31" xfId="0" applyFont="1" applyBorder="1" applyAlignment="1">
      <alignment horizontal="left" vertical="top" wrapText="1"/>
    </xf>
    <xf numFmtId="0" fontId="46" fillId="0" borderId="34" xfId="0" applyFont="1" applyBorder="1" applyAlignment="1">
      <alignment horizontal="left" vertical="top" wrapText="1"/>
    </xf>
    <xf numFmtId="0" fontId="46" fillId="0" borderId="0" xfId="0" applyFont="1" applyBorder="1" applyAlignment="1">
      <alignment horizontal="center" vertical="top" wrapText="1"/>
    </xf>
    <xf numFmtId="0" fontId="46" fillId="0" borderId="31" xfId="0" applyFont="1" applyBorder="1" applyAlignment="1">
      <alignment horizontal="center" vertical="top" wrapText="1"/>
    </xf>
    <xf numFmtId="0" fontId="50" fillId="0" borderId="29" xfId="0" applyFont="1" applyBorder="1" applyAlignment="1">
      <alignment horizontal="center" vertical="center" wrapText="1"/>
    </xf>
    <xf numFmtId="0" fontId="50" fillId="0" borderId="0" xfId="0" applyFont="1" applyBorder="1" applyAlignment="1">
      <alignment horizontal="center" vertical="center" wrapText="1"/>
    </xf>
    <xf numFmtId="0" fontId="50" fillId="0" borderId="33" xfId="0" applyFont="1" applyBorder="1" applyAlignment="1">
      <alignment horizontal="center" vertical="center" wrapText="1"/>
    </xf>
    <xf numFmtId="0" fontId="50" fillId="0" borderId="30" xfId="0" applyFont="1" applyBorder="1" applyAlignment="1">
      <alignment horizontal="center" vertical="center" wrapText="1"/>
    </xf>
    <xf numFmtId="0" fontId="50" fillId="0" borderId="31" xfId="0" applyFont="1" applyBorder="1" applyAlignment="1">
      <alignment horizontal="center" vertical="center" wrapText="1"/>
    </xf>
    <xf numFmtId="0" fontId="50" fillId="0" borderId="34" xfId="0" applyFont="1" applyBorder="1" applyAlignment="1">
      <alignment horizontal="center" vertical="center" wrapText="1"/>
    </xf>
    <xf numFmtId="0" fontId="46" fillId="5" borderId="42" xfId="0" applyFont="1" applyFill="1" applyBorder="1" applyAlignment="1">
      <alignment horizontal="center" vertical="center" wrapText="1"/>
    </xf>
    <xf numFmtId="0" fontId="46" fillId="5" borderId="43" xfId="0" applyFont="1" applyFill="1" applyBorder="1" applyAlignment="1">
      <alignment horizontal="center" vertical="center" wrapText="1"/>
    </xf>
    <xf numFmtId="0" fontId="46" fillId="5" borderId="48" xfId="0" applyFont="1" applyFill="1" applyBorder="1" applyAlignment="1">
      <alignment horizontal="center" vertical="center" wrapText="1"/>
    </xf>
    <xf numFmtId="0" fontId="46" fillId="5" borderId="46" xfId="0" applyFont="1" applyFill="1" applyBorder="1" applyAlignment="1">
      <alignment horizontal="center" vertical="center" wrapText="1"/>
    </xf>
    <xf numFmtId="0" fontId="46" fillId="5" borderId="0" xfId="0" applyFont="1" applyFill="1" applyBorder="1" applyAlignment="1">
      <alignment horizontal="center" vertical="center" wrapText="1"/>
    </xf>
    <xf numFmtId="0" fontId="46" fillId="5" borderId="50" xfId="0" applyFont="1" applyFill="1" applyBorder="1" applyAlignment="1">
      <alignment horizontal="center" vertical="center" wrapText="1"/>
    </xf>
    <xf numFmtId="0" fontId="46" fillId="5" borderId="44" xfId="0" applyFont="1" applyFill="1" applyBorder="1" applyAlignment="1">
      <alignment horizontal="center" vertical="center" wrapText="1"/>
    </xf>
    <xf numFmtId="0" fontId="46" fillId="5" borderId="45" xfId="0" applyFont="1" applyFill="1" applyBorder="1" applyAlignment="1">
      <alignment horizontal="center" vertical="center" wrapText="1"/>
    </xf>
    <xf numFmtId="0" fontId="46" fillId="5" borderId="49" xfId="0" applyFont="1" applyFill="1" applyBorder="1" applyAlignment="1">
      <alignment horizontal="center" vertical="center" wrapText="1"/>
    </xf>
    <xf numFmtId="0" fontId="46" fillId="5" borderId="35" xfId="0" applyFont="1" applyFill="1" applyBorder="1" applyAlignment="1">
      <alignment horizontal="left" vertical="center" wrapText="1"/>
    </xf>
    <xf numFmtId="0" fontId="46" fillId="5" borderId="36" xfId="0" applyFont="1" applyFill="1" applyBorder="1" applyAlignment="1">
      <alignment horizontal="left" vertical="center" wrapText="1"/>
    </xf>
    <xf numFmtId="0" fontId="46" fillId="5" borderId="40" xfId="0" applyFont="1" applyFill="1" applyBorder="1" applyAlignment="1">
      <alignment horizontal="left" vertical="center" wrapText="1"/>
    </xf>
    <xf numFmtId="0" fontId="46" fillId="5" borderId="37" xfId="0" applyFont="1" applyFill="1" applyBorder="1" applyAlignment="1">
      <alignment horizontal="left" vertical="center" wrapText="1"/>
    </xf>
    <xf numFmtId="0" fontId="46" fillId="5" borderId="0" xfId="0" applyFont="1" applyFill="1" applyBorder="1" applyAlignment="1">
      <alignment horizontal="left" vertical="center" wrapText="1"/>
    </xf>
    <xf numFmtId="0" fontId="46" fillId="5" borderId="41" xfId="0" applyFont="1" applyFill="1" applyBorder="1" applyAlignment="1">
      <alignment horizontal="left" vertical="center" wrapText="1"/>
    </xf>
    <xf numFmtId="0" fontId="46" fillId="5" borderId="38" xfId="0" applyFont="1" applyFill="1" applyBorder="1" applyAlignment="1">
      <alignment horizontal="left" vertical="center" wrapText="1"/>
    </xf>
    <xf numFmtId="0" fontId="46" fillId="5" borderId="39" xfId="0" applyFont="1" applyFill="1" applyBorder="1" applyAlignment="1">
      <alignment horizontal="left" vertical="center" wrapText="1"/>
    </xf>
    <xf numFmtId="0" fontId="46" fillId="5" borderId="47" xfId="0" applyFont="1" applyFill="1" applyBorder="1" applyAlignment="1">
      <alignment horizontal="left" vertical="center" wrapText="1"/>
    </xf>
    <xf numFmtId="0" fontId="57" fillId="3" borderId="27" xfId="0" applyFont="1" applyFill="1" applyBorder="1" applyAlignment="1">
      <alignment horizontal="center" vertical="center" wrapText="1"/>
    </xf>
    <xf numFmtId="0" fontId="58" fillId="3" borderId="28" xfId="0" applyFont="1" applyFill="1" applyBorder="1" applyAlignment="1">
      <alignment horizontal="center" vertical="center" wrapText="1"/>
    </xf>
    <xf numFmtId="0" fontId="58" fillId="3" borderId="32" xfId="0" applyFont="1" applyFill="1" applyBorder="1" applyAlignment="1">
      <alignment horizontal="center" vertical="center" wrapText="1"/>
    </xf>
    <xf numFmtId="0" fontId="57" fillId="3" borderId="29" xfId="0" applyFont="1" applyFill="1" applyBorder="1" applyAlignment="1">
      <alignment horizontal="center" vertical="center" wrapText="1"/>
    </xf>
    <xf numFmtId="0" fontId="58" fillId="3" borderId="0" xfId="0" applyFont="1" applyFill="1" applyBorder="1" applyAlignment="1">
      <alignment horizontal="center" vertical="center" wrapText="1"/>
    </xf>
    <xf numFmtId="0" fontId="58" fillId="3" borderId="33" xfId="0" applyFont="1" applyFill="1" applyBorder="1" applyAlignment="1">
      <alignment horizontal="center" vertical="center" wrapText="1"/>
    </xf>
    <xf numFmtId="0" fontId="58" fillId="3" borderId="29" xfId="0" applyFont="1" applyFill="1" applyBorder="1" applyAlignment="1">
      <alignment horizontal="center" vertical="center" wrapText="1"/>
    </xf>
    <xf numFmtId="0" fontId="46" fillId="0" borderId="30" xfId="0" applyFont="1" applyBorder="1" applyAlignment="1">
      <alignment horizontal="left" vertical="top" wrapText="1"/>
    </xf>
    <xf numFmtId="0" fontId="46" fillId="0" borderId="42" xfId="0" applyFont="1" applyBorder="1" applyAlignment="1">
      <alignment horizontal="center" vertical="center" wrapText="1"/>
    </xf>
    <xf numFmtId="0" fontId="46" fillId="0" borderId="43" xfId="0" applyFont="1" applyBorder="1" applyAlignment="1">
      <alignment horizontal="center" vertical="center" wrapText="1"/>
    </xf>
    <xf numFmtId="0" fontId="46" fillId="0" borderId="48" xfId="0" applyFont="1" applyBorder="1" applyAlignment="1">
      <alignment horizontal="center" vertical="center" wrapText="1"/>
    </xf>
    <xf numFmtId="0" fontId="46" fillId="0" borderId="44" xfId="0" applyFont="1" applyBorder="1" applyAlignment="1">
      <alignment horizontal="center" vertical="center" wrapText="1"/>
    </xf>
    <xf numFmtId="0" fontId="46" fillId="0" borderId="45" xfId="0" applyFont="1" applyBorder="1" applyAlignment="1">
      <alignment horizontal="center" vertical="center" wrapText="1"/>
    </xf>
    <xf numFmtId="0" fontId="46" fillId="0" borderId="49" xfId="0" applyFont="1" applyBorder="1" applyAlignment="1">
      <alignment horizontal="center" vertical="center" wrapText="1"/>
    </xf>
    <xf numFmtId="0" fontId="46" fillId="0" borderId="46" xfId="0" applyFont="1" applyBorder="1" applyAlignment="1">
      <alignment horizontal="center" vertical="center" wrapText="1"/>
    </xf>
    <xf numFmtId="0" fontId="46" fillId="0" borderId="0" xfId="0" applyFont="1" applyBorder="1" applyAlignment="1">
      <alignment horizontal="center" vertical="center" wrapText="1"/>
    </xf>
    <xf numFmtId="0" fontId="46" fillId="0" borderId="50" xfId="0" applyFont="1" applyBorder="1" applyAlignment="1">
      <alignment horizontal="center" vertical="center" wrapText="1"/>
    </xf>
    <xf numFmtId="0" fontId="56" fillId="16" borderId="42" xfId="0" applyFont="1" applyFill="1" applyBorder="1" applyAlignment="1">
      <alignment horizontal="center" vertical="center" wrapText="1"/>
    </xf>
    <xf numFmtId="0" fontId="56" fillId="16" borderId="43" xfId="0" applyFont="1" applyFill="1" applyBorder="1" applyAlignment="1">
      <alignment horizontal="center" vertical="center" wrapText="1"/>
    </xf>
    <xf numFmtId="0" fontId="56" fillId="16" borderId="48" xfId="0" applyFont="1" applyFill="1" applyBorder="1" applyAlignment="1">
      <alignment horizontal="center" vertical="center" wrapText="1"/>
    </xf>
    <xf numFmtId="0" fontId="56" fillId="16" borderId="44" xfId="0" applyFont="1" applyFill="1" applyBorder="1" applyAlignment="1">
      <alignment horizontal="center" vertical="center" wrapText="1"/>
    </xf>
    <xf numFmtId="0" fontId="56" fillId="16" borderId="45" xfId="0" applyFont="1" applyFill="1" applyBorder="1" applyAlignment="1">
      <alignment horizontal="center" vertical="center" wrapText="1"/>
    </xf>
    <xf numFmtId="0" fontId="56" fillId="16" borderId="49" xfId="0" applyFont="1" applyFill="1" applyBorder="1" applyAlignment="1">
      <alignment horizontal="center" vertical="center" wrapText="1"/>
    </xf>
    <xf numFmtId="0" fontId="59" fillId="16" borderId="42" xfId="0" applyFont="1" applyFill="1" applyBorder="1" applyAlignment="1">
      <alignment horizontal="center" vertical="center" wrapText="1"/>
    </xf>
    <xf numFmtId="0" fontId="59" fillId="16" borderId="43" xfId="0" applyFont="1" applyFill="1" applyBorder="1" applyAlignment="1">
      <alignment horizontal="center" vertical="center" wrapText="1"/>
    </xf>
    <xf numFmtId="0" fontId="59" fillId="16" borderId="48" xfId="0" applyFont="1" applyFill="1" applyBorder="1" applyAlignment="1">
      <alignment horizontal="center" vertical="center" wrapText="1"/>
    </xf>
    <xf numFmtId="0" fontId="59" fillId="16" borderId="44" xfId="0" applyFont="1" applyFill="1" applyBorder="1" applyAlignment="1">
      <alignment horizontal="center" vertical="center" wrapText="1"/>
    </xf>
    <xf numFmtId="0" fontId="59" fillId="16" borderId="45" xfId="0" applyFont="1" applyFill="1" applyBorder="1" applyAlignment="1">
      <alignment horizontal="center" vertical="center" wrapText="1"/>
    </xf>
    <xf numFmtId="0" fontId="59" fillId="16" borderId="49" xfId="0" applyFont="1" applyFill="1" applyBorder="1" applyAlignment="1">
      <alignment horizontal="center" vertical="center" wrapText="1"/>
    </xf>
    <xf numFmtId="0" fontId="4" fillId="0" borderId="29" xfId="0" applyFont="1" applyBorder="1" applyAlignment="1">
      <alignment horizontal="center"/>
    </xf>
    <xf numFmtId="0" fontId="4" fillId="0" borderId="0" xfId="0" applyFont="1" applyBorder="1" applyAlignment="1">
      <alignment horizontal="center"/>
    </xf>
    <xf numFmtId="0" fontId="4" fillId="0" borderId="0" xfId="0" applyFont="1" applyBorder="1" applyAlignment="1">
      <alignment horizontal="center" wrapText="1"/>
    </xf>
    <xf numFmtId="0" fontId="4" fillId="0" borderId="33" xfId="0" applyFont="1" applyBorder="1" applyAlignment="1">
      <alignment horizontal="center"/>
    </xf>
    <xf numFmtId="0" fontId="44" fillId="3" borderId="27" xfId="0" applyFont="1" applyFill="1" applyBorder="1" applyAlignment="1">
      <alignment horizontal="left" vertical="center" wrapText="1"/>
    </xf>
    <xf numFmtId="0" fontId="44" fillId="3" borderId="28" xfId="0" applyFont="1" applyFill="1" applyBorder="1" applyAlignment="1">
      <alignment horizontal="left" vertical="center" wrapText="1"/>
    </xf>
    <xf numFmtId="0" fontId="44" fillId="3" borderId="32" xfId="0" applyFont="1" applyFill="1" applyBorder="1" applyAlignment="1">
      <alignment horizontal="left" vertical="center" wrapText="1"/>
    </xf>
    <xf numFmtId="0" fontId="60" fillId="0" borderId="29" xfId="0" applyFont="1" applyBorder="1" applyAlignment="1">
      <alignment horizontal="center" vertical="center"/>
    </xf>
    <xf numFmtId="0" fontId="60" fillId="0" borderId="0" xfId="0" applyFont="1" applyBorder="1" applyAlignment="1">
      <alignment horizontal="center" vertical="center"/>
    </xf>
    <xf numFmtId="0" fontId="60" fillId="0" borderId="33" xfId="0" applyFont="1" applyBorder="1" applyAlignment="1">
      <alignment horizontal="center" vertical="center"/>
    </xf>
    <xf numFmtId="0" fontId="55" fillId="0" borderId="0" xfId="0" applyFont="1" applyBorder="1" applyAlignment="1">
      <alignment horizontal="center" vertical="center"/>
    </xf>
    <xf numFmtId="0" fontId="49" fillId="3" borderId="27" xfId="0" applyFont="1" applyFill="1" applyBorder="1" applyAlignment="1">
      <alignment horizontal="center" vertical="center" wrapText="1"/>
    </xf>
    <xf numFmtId="0" fontId="49" fillId="3" borderId="28" xfId="0" applyFont="1" applyFill="1" applyBorder="1" applyAlignment="1">
      <alignment horizontal="center" vertical="center" wrapText="1"/>
    </xf>
    <xf numFmtId="0" fontId="49" fillId="3" borderId="32" xfId="0" applyFont="1" applyFill="1" applyBorder="1" applyAlignment="1">
      <alignment horizontal="center" vertical="center" wrapText="1"/>
    </xf>
    <xf numFmtId="0" fontId="15" fillId="3" borderId="0" xfId="0" applyFont="1" applyFill="1" applyAlignment="1">
      <alignment horizontal="left" vertical="top" wrapText="1"/>
    </xf>
    <xf numFmtId="164" fontId="31" fillId="8" borderId="17" xfId="0" applyNumberFormat="1" applyFont="1" applyFill="1" applyBorder="1" applyAlignment="1" applyProtection="1">
      <alignment horizontal="center" vertical="center" wrapText="1"/>
      <protection locked="0"/>
    </xf>
    <xf numFmtId="164" fontId="31" fillId="8" borderId="18" xfId="0" applyNumberFormat="1" applyFont="1" applyFill="1" applyBorder="1" applyAlignment="1" applyProtection="1">
      <alignment horizontal="center" vertical="center" wrapText="1"/>
      <protection locked="0"/>
    </xf>
    <xf numFmtId="164" fontId="31" fillId="8" borderId="19" xfId="0" applyNumberFormat="1" applyFont="1" applyFill="1" applyBorder="1" applyAlignment="1" applyProtection="1">
      <alignment horizontal="center" vertical="center" wrapText="1"/>
      <protection locked="0"/>
    </xf>
    <xf numFmtId="0" fontId="24" fillId="3" borderId="0" xfId="0" applyFont="1" applyFill="1" applyAlignment="1">
      <alignment horizontal="left" vertical="center" wrapText="1"/>
    </xf>
    <xf numFmtId="0" fontId="15" fillId="3" borderId="0" xfId="0" applyFont="1" applyFill="1" applyAlignment="1">
      <alignment horizontal="left" vertical="center" wrapText="1"/>
    </xf>
    <xf numFmtId="0" fontId="26" fillId="4" borderId="5" xfId="2" applyFont="1" applyFill="1" applyBorder="1" applyAlignment="1">
      <alignment horizontal="center" vertical="center" wrapText="1"/>
    </xf>
    <xf numFmtId="0" fontId="26" fillId="4" borderId="6" xfId="2" applyFont="1" applyFill="1" applyBorder="1" applyAlignment="1">
      <alignment horizontal="center" vertical="center" wrapText="1"/>
    </xf>
    <xf numFmtId="164" fontId="28" fillId="4" borderId="4" xfId="0" applyNumberFormat="1" applyFont="1" applyFill="1" applyBorder="1" applyAlignment="1" applyProtection="1">
      <alignment horizontal="center" vertical="center" wrapText="1"/>
      <protection hidden="1"/>
    </xf>
    <xf numFmtId="164" fontId="33" fillId="11" borderId="4" xfId="0" applyNumberFormat="1" applyFont="1" applyFill="1" applyBorder="1" applyAlignment="1" applyProtection="1">
      <alignment horizontal="center" vertical="center" wrapText="1"/>
      <protection hidden="1"/>
    </xf>
    <xf numFmtId="164" fontId="28" fillId="11" borderId="4" xfId="0" applyNumberFormat="1" applyFont="1" applyFill="1" applyBorder="1" applyAlignment="1" applyProtection="1">
      <alignment horizontal="center" vertical="center" wrapText="1"/>
      <protection hidden="1"/>
    </xf>
    <xf numFmtId="0" fontId="26" fillId="9" borderId="5" xfId="2" applyFont="1" applyFill="1" applyBorder="1" applyAlignment="1">
      <alignment horizontal="center" vertical="center" wrapText="1"/>
    </xf>
    <xf numFmtId="0" fontId="26" fillId="9" borderId="6" xfId="2" applyFont="1" applyFill="1" applyBorder="1" applyAlignment="1">
      <alignment horizontal="center" vertical="center" wrapText="1"/>
    </xf>
    <xf numFmtId="164" fontId="28" fillId="9" borderId="4" xfId="0" applyNumberFormat="1" applyFont="1" applyFill="1" applyBorder="1" applyAlignment="1" applyProtection="1">
      <alignment horizontal="center" vertical="center" wrapText="1"/>
      <protection hidden="1"/>
    </xf>
    <xf numFmtId="0" fontId="14" fillId="3" borderId="0" xfId="0" applyFont="1" applyFill="1" applyAlignment="1">
      <alignment horizontal="left" vertical="center" wrapText="1"/>
    </xf>
    <xf numFmtId="0" fontId="5" fillId="0" borderId="3" xfId="0" applyFont="1" applyBorder="1" applyAlignment="1">
      <alignment horizontal="left" vertical="top" wrapText="1"/>
    </xf>
    <xf numFmtId="0" fontId="5" fillId="0" borderId="0" xfId="0" applyFont="1" applyAlignment="1">
      <alignment horizontal="left" vertical="top" wrapText="1"/>
    </xf>
    <xf numFmtId="0" fontId="5" fillId="0" borderId="1" xfId="0" applyFont="1" applyBorder="1" applyAlignment="1">
      <alignment horizontal="left" vertical="top" wrapText="1"/>
    </xf>
  </cellXfs>
  <cellStyles count="3">
    <cellStyle name="Formatvorlage 1" xfId="2" xr:uid="{00000000-0005-0000-0000-000031000000}"/>
    <cellStyle name="Hyperlink" xfId="1" builtinId="8"/>
    <cellStyle name="Normal" xfId="0" builtinId="0"/>
  </cellStyles>
  <dxfs count="0"/>
  <tableStyles count="0" defaultTableStyle="TableStyleMedium2" defaultPivotStyle="PivotStyleLight16"/>
  <colors>
    <mruColors>
      <color rgb="FFEF7B24"/>
      <color rgb="FF4C1966"/>
      <color rgb="FFF17B2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8" Type="http://schemas.openxmlformats.org/officeDocument/2006/relationships/hyperlink" Target="#'1. Buscar por producto'!A1"/><Relationship Id="rId13" Type="http://schemas.openxmlformats.org/officeDocument/2006/relationships/hyperlink" Target="https://www.unido.org/our-focus-safeguarding-environment-resource-efficient-and-low-carbon-industrial-production/eco-industrial-parks" TargetMode="External"/><Relationship Id="rId3" Type="http://schemas.openxmlformats.org/officeDocument/2006/relationships/image" Target="../media/image2.png"/><Relationship Id="rId7" Type="http://schemas.openxmlformats.org/officeDocument/2006/relationships/hyperlink" Target="#'2. Buscar por empresa'!Print_Area"/><Relationship Id="rId12" Type="http://schemas.openxmlformats.org/officeDocument/2006/relationships/image" Target="../media/image6.png"/><Relationship Id="rId2" Type="http://schemas.openxmlformats.org/officeDocument/2006/relationships/image" Target="../media/image1.emf"/><Relationship Id="rId1" Type="http://schemas.openxmlformats.org/officeDocument/2006/relationships/hyperlink" Target="#'1. Pre-selection'!A1"/><Relationship Id="rId6" Type="http://schemas.openxmlformats.org/officeDocument/2006/relationships/image" Target="../media/image4.png"/><Relationship Id="rId11" Type="http://schemas.openxmlformats.org/officeDocument/2006/relationships/hyperlink" Target="https://openknowledge.worldbank.org/bitstream/handle/10986/30458/129958-WP-PUBLIC-A-Practitioners-Handbook-for-Eco-Industrial-Parks.pdf?sequence=1&amp;isAllowed=y" TargetMode="External"/><Relationship Id="rId5" Type="http://schemas.openxmlformats.org/officeDocument/2006/relationships/hyperlink" Target="https://www.unido.org/sites/default/files/files/2018-05/UNIDO%20Eco-Industrial%20Park%20Handbook_English.pdf" TargetMode="External"/><Relationship Id="rId10" Type="http://schemas.openxmlformats.org/officeDocument/2006/relationships/hyperlink" Target="#'3. Referencias'!A1"/><Relationship Id="rId4" Type="http://schemas.openxmlformats.org/officeDocument/2006/relationships/image" Target="../media/image3.png"/><Relationship Id="rId9" Type="http://schemas.openxmlformats.org/officeDocument/2006/relationships/image" Target="../media/image5.jpeg"/><Relationship Id="rId14" Type="http://schemas.openxmlformats.org/officeDocument/2006/relationships/image" Target="../media/image7.png"/></Relationships>
</file>

<file path=xl/drawings/_rels/drawing2.xml.rels><?xml version="1.0" encoding="UTF-8" standalone="yes"?>
<Relationships xmlns="http://schemas.openxmlformats.org/package/2006/relationships"><Relationship Id="rId3" Type="http://schemas.openxmlformats.org/officeDocument/2006/relationships/hyperlink" Target="#Instrucciones!A1"/><Relationship Id="rId2" Type="http://schemas.openxmlformats.org/officeDocument/2006/relationships/hyperlink" Target="#'2. Buscar por empresa'!A1"/><Relationship Id="rId1" Type="http://schemas.openxmlformats.org/officeDocument/2006/relationships/hyperlink" Target="#'3. Referencias'!A1"/></Relationships>
</file>

<file path=xl/drawings/_rels/drawing3.xml.rels><?xml version="1.0" encoding="UTF-8" standalone="yes"?>
<Relationships xmlns="http://schemas.openxmlformats.org/package/2006/relationships"><Relationship Id="rId3" Type="http://schemas.openxmlformats.org/officeDocument/2006/relationships/hyperlink" Target="#Instrucciones!A1"/><Relationship Id="rId2" Type="http://schemas.openxmlformats.org/officeDocument/2006/relationships/hyperlink" Target="#'3. Referencias'!A1"/><Relationship Id="rId1" Type="http://schemas.openxmlformats.org/officeDocument/2006/relationships/hyperlink" Target="#'1. Buscar por producto'!A1"/></Relationships>
</file>

<file path=xl/drawings/_rels/drawing4.xml.rels><?xml version="1.0" encoding="UTF-8" standalone="yes"?>
<Relationships xmlns="http://schemas.openxmlformats.org/package/2006/relationships"><Relationship Id="rId3" Type="http://schemas.openxmlformats.org/officeDocument/2006/relationships/hyperlink" Target="#Instrucciones!A1"/><Relationship Id="rId2" Type="http://schemas.openxmlformats.org/officeDocument/2006/relationships/hyperlink" Target="#'3. Referencias'!A1"/><Relationship Id="rId1" Type="http://schemas.openxmlformats.org/officeDocument/2006/relationships/hyperlink" Target="#'1. Buscar por producto'!A1"/><Relationship Id="rId4" Type="http://schemas.openxmlformats.org/officeDocument/2006/relationships/hyperlink" Target="#'2. Buscar por empresa'!A1"/></Relationships>
</file>

<file path=xl/drawings/drawing1.xml><?xml version="1.0" encoding="utf-8"?>
<xdr:wsDr xmlns:xdr="http://schemas.openxmlformats.org/drawingml/2006/spreadsheetDrawing" xmlns:a="http://schemas.openxmlformats.org/drawingml/2006/main">
  <xdr:twoCellAnchor>
    <xdr:from>
      <xdr:col>1</xdr:col>
      <xdr:colOff>8715376</xdr:colOff>
      <xdr:row>2</xdr:row>
      <xdr:rowOff>333375</xdr:rowOff>
    </xdr:from>
    <xdr:to>
      <xdr:col>1</xdr:col>
      <xdr:colOff>11096626</xdr:colOff>
      <xdr:row>2</xdr:row>
      <xdr:rowOff>895350</xdr:rowOff>
    </xdr:to>
    <xdr:sp macro="" textlink="">
      <xdr:nvSpPr>
        <xdr:cNvPr id="17" name="Rectangle 1">
          <a:hlinkClick xmlns:r="http://schemas.openxmlformats.org/officeDocument/2006/relationships" r:id="rId1"/>
          <a:extLst>
            <a:ext uri="{FF2B5EF4-FFF2-40B4-BE49-F238E27FC236}">
              <a16:creationId xmlns:a16="http://schemas.microsoft.com/office/drawing/2014/main" id="{00000000-0008-0000-0000-000011000000}"/>
            </a:ext>
          </a:extLst>
        </xdr:cNvPr>
        <xdr:cNvSpPr/>
      </xdr:nvSpPr>
      <xdr:spPr>
        <a:xfrm>
          <a:off x="323850" y="821690"/>
          <a:ext cx="0" cy="0"/>
        </a:xfrm>
        <a:prstGeom prst="roundRect">
          <a:avLst/>
        </a:prstGeom>
        <a:solidFill>
          <a:srgbClr val="7D508C"/>
        </a:solidFill>
        <a:ln>
          <a:noFill/>
        </a:ln>
        <a:effectLst>
          <a:outerShdw blurRad="63500" dist="25400" dir="2700000" algn="tl" rotWithShape="0">
            <a:prstClr val="black">
              <a:alpha val="40000"/>
            </a:prstClr>
          </a:outerShdw>
          <a:softEdge rad="25400"/>
        </a:effectLst>
        <a:scene3d>
          <a:camera prst="orthographicFront"/>
          <a:lightRig rig="threePt" dir="t"/>
        </a:scene3d>
        <a:sp3d>
          <a:bevelT w="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800" b="1" u="none">
              <a:solidFill>
                <a:schemeClr val="bg1"/>
              </a:solidFill>
              <a:effectLst/>
              <a:latin typeface="+mn-lt"/>
              <a:ea typeface="+mn-ea"/>
              <a:cs typeface="+mn-cs"/>
            </a:rPr>
            <a:t>START</a:t>
          </a:r>
          <a:endParaRPr lang="en-GB" sz="1800" u="none">
            <a:solidFill>
              <a:schemeClr val="bg1"/>
            </a:solidFill>
            <a:effectLst/>
          </a:endParaRPr>
        </a:p>
      </xdr:txBody>
    </xdr:sp>
    <xdr:clientData fPrintsWithSheet="0"/>
  </xdr:twoCellAnchor>
  <xdr:twoCellAnchor>
    <xdr:from>
      <xdr:col>62</xdr:col>
      <xdr:colOff>55629</xdr:colOff>
      <xdr:row>0</xdr:row>
      <xdr:rowOff>98545</xdr:rowOff>
    </xdr:from>
    <xdr:to>
      <xdr:col>74</xdr:col>
      <xdr:colOff>73509</xdr:colOff>
      <xdr:row>1</xdr:row>
      <xdr:rowOff>372048</xdr:rowOff>
    </xdr:to>
    <xdr:grpSp>
      <xdr:nvGrpSpPr>
        <xdr:cNvPr id="20" name="Group 19">
          <a:extLst>
            <a:ext uri="{FF2B5EF4-FFF2-40B4-BE49-F238E27FC236}">
              <a16:creationId xmlns:a16="http://schemas.microsoft.com/office/drawing/2014/main" id="{00000000-0008-0000-0000-000014000000}"/>
            </a:ext>
          </a:extLst>
        </xdr:cNvPr>
        <xdr:cNvGrpSpPr/>
      </xdr:nvGrpSpPr>
      <xdr:grpSpPr>
        <a:xfrm>
          <a:off x="11231629" y="98545"/>
          <a:ext cx="2151480" cy="438603"/>
          <a:chOff x="10886108" y="104908"/>
          <a:chExt cx="2190166" cy="419100"/>
        </a:xfrm>
      </xdr:grpSpPr>
      <xdr:sp macro="" textlink="">
        <xdr:nvSpPr>
          <xdr:cNvPr id="21" name="Flowchart: Alternate Process 20">
            <a:extLst>
              <a:ext uri="{FF2B5EF4-FFF2-40B4-BE49-F238E27FC236}">
                <a16:creationId xmlns:a16="http://schemas.microsoft.com/office/drawing/2014/main" id="{00000000-0008-0000-0000-000015000000}"/>
              </a:ext>
            </a:extLst>
          </xdr:cNvPr>
          <xdr:cNvSpPr/>
        </xdr:nvSpPr>
        <xdr:spPr>
          <a:xfrm>
            <a:off x="10886108" y="104908"/>
            <a:ext cx="2190166" cy="419100"/>
          </a:xfrm>
          <a:prstGeom prst="flowChartAlternateProcess">
            <a:avLst/>
          </a:prstGeom>
          <a:solidFill>
            <a:schemeClr val="bg1"/>
          </a:solidFill>
          <a:ln>
            <a:solidFill>
              <a:schemeClr val="bg1">
                <a:lumMod val="50000"/>
              </a:schemeClr>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GB" sz="1100"/>
          </a:p>
        </xdr:txBody>
      </xdr:sp>
      <xdr:pic>
        <xdr:nvPicPr>
          <xdr:cNvPr id="22" name="Bild 3" descr="UNIDO E blue.pdf">
            <a:extLst>
              <a:ext uri="{FF2B5EF4-FFF2-40B4-BE49-F238E27FC236}">
                <a16:creationId xmlns:a16="http://schemas.microsoft.com/office/drawing/2014/main" id="{00000000-0008-0000-0000-000016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0943695" y="130593"/>
            <a:ext cx="1981843" cy="383727"/>
          </a:xfrm>
          <a:prstGeom prst="rect">
            <a:avLst/>
          </a:prstGeom>
        </xdr:spPr>
      </xdr:pic>
    </xdr:grpSp>
    <xdr:clientData/>
  </xdr:twoCellAnchor>
  <xdr:twoCellAnchor>
    <xdr:from>
      <xdr:col>31</xdr:col>
      <xdr:colOff>89911</xdr:colOff>
      <xdr:row>96</xdr:row>
      <xdr:rowOff>227338</xdr:rowOff>
    </xdr:from>
    <xdr:to>
      <xdr:col>43</xdr:col>
      <xdr:colOff>45244</xdr:colOff>
      <xdr:row>100</xdr:row>
      <xdr:rowOff>21866</xdr:rowOff>
    </xdr:to>
    <xdr:grpSp>
      <xdr:nvGrpSpPr>
        <xdr:cNvPr id="27" name="Group 26">
          <a:extLst>
            <a:ext uri="{FF2B5EF4-FFF2-40B4-BE49-F238E27FC236}">
              <a16:creationId xmlns:a16="http://schemas.microsoft.com/office/drawing/2014/main" id="{00000000-0008-0000-0000-00001B000000}"/>
            </a:ext>
          </a:extLst>
        </xdr:cNvPr>
        <xdr:cNvGrpSpPr/>
      </xdr:nvGrpSpPr>
      <xdr:grpSpPr>
        <a:xfrm>
          <a:off x="5754111" y="20198088"/>
          <a:ext cx="2088933" cy="334278"/>
          <a:chOff x="4179029" y="9991500"/>
          <a:chExt cx="7732626" cy="200430"/>
        </a:xfrm>
      </xdr:grpSpPr>
      <xdr:pic>
        <xdr:nvPicPr>
          <xdr:cNvPr id="28" name="Picture 27" descr="C:\Users\MeylanF\AppData\Local\Microsoft\Windows\Temporary Internet Files\Content.IE5\NAFLHG8B\Anonymous_Mail_1_icon[1].png">
            <a:extLst>
              <a:ext uri="{FF2B5EF4-FFF2-40B4-BE49-F238E27FC236}">
                <a16:creationId xmlns:a16="http://schemas.microsoft.com/office/drawing/2014/main" id="{00000000-0008-0000-0000-00001C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l="10815" t="22665" r="10760" b="23814"/>
          <a:stretch>
            <a:fillRect/>
          </a:stretch>
        </xdr:blipFill>
        <xdr:spPr>
          <a:xfrm>
            <a:off x="4179029" y="10027366"/>
            <a:ext cx="2542218" cy="114148"/>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29" name="TextBox 28">
            <a:extLst>
              <a:ext uri="{FF2B5EF4-FFF2-40B4-BE49-F238E27FC236}">
                <a16:creationId xmlns:a16="http://schemas.microsoft.com/office/drawing/2014/main" id="{00000000-0008-0000-0000-00001D000000}"/>
              </a:ext>
            </a:extLst>
          </xdr:cNvPr>
          <xdr:cNvSpPr txBox="1"/>
        </xdr:nvSpPr>
        <xdr:spPr>
          <a:xfrm>
            <a:off x="6508263" y="9991500"/>
            <a:ext cx="5403392" cy="2004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400" u="sng">
                <a:solidFill>
                  <a:srgbClr val="0070C0"/>
                </a:solidFill>
              </a:rPr>
              <a:t>EIP@unido.org</a:t>
            </a:r>
          </a:p>
        </xdr:txBody>
      </xdr:sp>
    </xdr:grpSp>
    <xdr:clientData/>
  </xdr:twoCellAnchor>
  <xdr:twoCellAnchor>
    <xdr:from>
      <xdr:col>46</xdr:col>
      <xdr:colOff>3219</xdr:colOff>
      <xdr:row>59</xdr:row>
      <xdr:rowOff>101599</xdr:rowOff>
    </xdr:from>
    <xdr:to>
      <xdr:col>47</xdr:col>
      <xdr:colOff>81640</xdr:colOff>
      <xdr:row>69</xdr:row>
      <xdr:rowOff>116706</xdr:rowOff>
    </xdr:to>
    <xdr:sp macro="" textlink="">
      <xdr:nvSpPr>
        <xdr:cNvPr id="30" name="Right Brace 29">
          <a:extLst>
            <a:ext uri="{FF2B5EF4-FFF2-40B4-BE49-F238E27FC236}">
              <a16:creationId xmlns:a16="http://schemas.microsoft.com/office/drawing/2014/main" id="{00000000-0008-0000-0000-00001E000000}"/>
            </a:ext>
          </a:extLst>
        </xdr:cNvPr>
        <xdr:cNvSpPr/>
      </xdr:nvSpPr>
      <xdr:spPr>
        <a:xfrm flipH="1">
          <a:off x="8334419" y="13239749"/>
          <a:ext cx="256221" cy="1856607"/>
        </a:xfrm>
        <a:prstGeom prst="rightBrace">
          <a:avLst>
            <a:gd name="adj1" fmla="val 44139"/>
            <a:gd name="adj2" fmla="val 50000"/>
          </a:avLst>
        </a:prstGeom>
        <a:ln w="19050">
          <a:solidFill>
            <a:srgbClr val="EF7B24"/>
          </a:solidFill>
        </a:ln>
        <a:effectLst/>
      </xdr:spPr>
      <xdr:style>
        <a:lnRef idx="2">
          <a:schemeClr val="accent1"/>
        </a:lnRef>
        <a:fillRef idx="0">
          <a:schemeClr val="accent1"/>
        </a:fillRef>
        <a:effectRef idx="1">
          <a:schemeClr val="accent1"/>
        </a:effectRef>
        <a:fontRef idx="minor">
          <a:schemeClr val="tx1"/>
        </a:fontRef>
      </xdr:style>
      <xdr:txBody>
        <a:bodyPr rtlCol="0" anchor="ctr"/>
        <a:lstStyle/>
        <a:p>
          <a:pPr algn="l"/>
          <a:endParaRPr lang="en-GB" sz="1100"/>
        </a:p>
      </xdr:txBody>
    </xdr:sp>
    <xdr:clientData/>
  </xdr:twoCellAnchor>
  <xdr:twoCellAnchor>
    <xdr:from>
      <xdr:col>50</xdr:col>
      <xdr:colOff>171755</xdr:colOff>
      <xdr:row>31</xdr:row>
      <xdr:rowOff>83858</xdr:rowOff>
    </xdr:from>
    <xdr:to>
      <xdr:col>53</xdr:col>
      <xdr:colOff>171456</xdr:colOff>
      <xdr:row>33</xdr:row>
      <xdr:rowOff>91864</xdr:rowOff>
    </xdr:to>
    <xdr:sp macro="" textlink="">
      <xdr:nvSpPr>
        <xdr:cNvPr id="32" name="Isosceles Triangle 31">
          <a:extLst>
            <a:ext uri="{FF2B5EF4-FFF2-40B4-BE49-F238E27FC236}">
              <a16:creationId xmlns:a16="http://schemas.microsoft.com/office/drawing/2014/main" id="{00000000-0008-0000-0000-000020000000}"/>
            </a:ext>
          </a:extLst>
        </xdr:cNvPr>
        <xdr:cNvSpPr/>
      </xdr:nvSpPr>
      <xdr:spPr>
        <a:xfrm rot="16200000">
          <a:off x="8944610" y="8052435"/>
          <a:ext cx="398145" cy="514350"/>
        </a:xfrm>
        <a:prstGeom prst="triangle">
          <a:avLst/>
        </a:prstGeom>
        <a:solidFill>
          <a:schemeClr val="bg1">
            <a:lumMod val="50000"/>
          </a:schemeClr>
        </a:solidFill>
        <a:ln>
          <a:noFill/>
        </a:ln>
        <a:effectLst/>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GB" sz="1100"/>
        </a:p>
      </xdr:txBody>
    </xdr:sp>
    <xdr:clientData/>
  </xdr:twoCellAnchor>
  <xdr:twoCellAnchor>
    <xdr:from>
      <xdr:col>13</xdr:col>
      <xdr:colOff>159251</xdr:colOff>
      <xdr:row>27</xdr:row>
      <xdr:rowOff>87033</xdr:rowOff>
    </xdr:from>
    <xdr:to>
      <xdr:col>16</xdr:col>
      <xdr:colOff>174353</xdr:colOff>
      <xdr:row>29</xdr:row>
      <xdr:rowOff>107578</xdr:rowOff>
    </xdr:to>
    <xdr:sp macro="" textlink="">
      <xdr:nvSpPr>
        <xdr:cNvPr id="34" name="Isosceles Triangle 33">
          <a:extLst>
            <a:ext uri="{FF2B5EF4-FFF2-40B4-BE49-F238E27FC236}">
              <a16:creationId xmlns:a16="http://schemas.microsoft.com/office/drawing/2014/main" id="{00000000-0008-0000-0000-000022000000}"/>
            </a:ext>
          </a:extLst>
        </xdr:cNvPr>
        <xdr:cNvSpPr/>
      </xdr:nvSpPr>
      <xdr:spPr>
        <a:xfrm rot="16200000">
          <a:off x="2573020" y="7085330"/>
          <a:ext cx="280035" cy="688340"/>
        </a:xfrm>
        <a:prstGeom prst="triangle">
          <a:avLst/>
        </a:prstGeom>
        <a:solidFill>
          <a:schemeClr val="bg1">
            <a:lumMod val="50000"/>
          </a:schemeClr>
        </a:solidFill>
        <a:ln>
          <a:noFill/>
        </a:ln>
        <a:effectLst/>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GB" sz="1100"/>
        </a:p>
      </xdr:txBody>
    </xdr:sp>
    <xdr:clientData/>
  </xdr:twoCellAnchor>
  <xdr:twoCellAnchor>
    <xdr:from>
      <xdr:col>14</xdr:col>
      <xdr:colOff>501</xdr:colOff>
      <xdr:row>41</xdr:row>
      <xdr:rowOff>84236</xdr:rowOff>
    </xdr:from>
    <xdr:to>
      <xdr:col>17</xdr:col>
      <xdr:colOff>9253</xdr:colOff>
      <xdr:row>43</xdr:row>
      <xdr:rowOff>76205</xdr:rowOff>
    </xdr:to>
    <xdr:sp macro="" textlink="">
      <xdr:nvSpPr>
        <xdr:cNvPr id="36" name="Isosceles Triangle 35">
          <a:extLst>
            <a:ext uri="{FF2B5EF4-FFF2-40B4-BE49-F238E27FC236}">
              <a16:creationId xmlns:a16="http://schemas.microsoft.com/office/drawing/2014/main" id="{00000000-0008-0000-0000-000024000000}"/>
            </a:ext>
          </a:extLst>
        </xdr:cNvPr>
        <xdr:cNvSpPr/>
      </xdr:nvSpPr>
      <xdr:spPr>
        <a:xfrm rot="16200000">
          <a:off x="2625725" y="10118725"/>
          <a:ext cx="358775" cy="523240"/>
        </a:xfrm>
        <a:prstGeom prst="triangle">
          <a:avLst/>
        </a:prstGeom>
        <a:solidFill>
          <a:schemeClr val="bg1">
            <a:lumMod val="50000"/>
          </a:schemeClr>
        </a:solidFill>
        <a:ln>
          <a:noFill/>
        </a:ln>
        <a:effectLst/>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GB" sz="1100"/>
        </a:p>
      </xdr:txBody>
    </xdr:sp>
    <xdr:clientData/>
  </xdr:twoCellAnchor>
  <xdr:twoCellAnchor>
    <xdr:from>
      <xdr:col>21</xdr:col>
      <xdr:colOff>49972</xdr:colOff>
      <xdr:row>76</xdr:row>
      <xdr:rowOff>58449</xdr:rowOff>
    </xdr:from>
    <xdr:to>
      <xdr:col>29</xdr:col>
      <xdr:colOff>107674</xdr:colOff>
      <xdr:row>80</xdr:row>
      <xdr:rowOff>42387</xdr:rowOff>
    </xdr:to>
    <xdr:sp macro="" textlink="">
      <xdr:nvSpPr>
        <xdr:cNvPr id="39" name="Speech Bubble: Rectangle with Corners Rounded 38">
          <a:extLst>
            <a:ext uri="{FF2B5EF4-FFF2-40B4-BE49-F238E27FC236}">
              <a16:creationId xmlns:a16="http://schemas.microsoft.com/office/drawing/2014/main" id="{00000000-0008-0000-0000-000027000000}"/>
            </a:ext>
          </a:extLst>
        </xdr:cNvPr>
        <xdr:cNvSpPr/>
      </xdr:nvSpPr>
      <xdr:spPr>
        <a:xfrm>
          <a:off x="3792855" y="16736695"/>
          <a:ext cx="1429385" cy="745490"/>
        </a:xfrm>
        <a:prstGeom prst="wedgeRoundRectCallout">
          <a:avLst>
            <a:gd name="adj1" fmla="val -79748"/>
            <a:gd name="adj2" fmla="val 36085"/>
            <a:gd name="adj3" fmla="val 16667"/>
          </a:avLst>
        </a:prstGeom>
        <a:solidFill>
          <a:srgbClr val="EF7B24"/>
        </a:solidFill>
        <a:ln>
          <a:solidFill>
            <a:srgbClr val="EF7B24"/>
          </a:solidFill>
        </a:ln>
      </xdr:spPr>
      <xdr:style>
        <a:lnRef idx="1">
          <a:schemeClr val="accent1"/>
        </a:lnRef>
        <a:fillRef idx="3">
          <a:schemeClr val="accent1"/>
        </a:fillRef>
        <a:effectRef idx="2">
          <a:schemeClr val="accent1"/>
        </a:effectRef>
        <a:fontRef idx="minor">
          <a:schemeClr val="lt1"/>
        </a:fontRef>
      </xdr:style>
      <xdr:txBody>
        <a:bodyPr rtlCol="0" anchor="ctr"/>
        <a:lstStyle/>
        <a:p>
          <a:r>
            <a:rPr lang="en-US" sz="1100" b="0" i="0">
              <a:solidFill>
                <a:schemeClr val="lt1"/>
              </a:solidFill>
              <a:effectLst/>
              <a:latin typeface="+mn-lt"/>
              <a:ea typeface="+mn-ea"/>
              <a:cs typeface="+mn-cs"/>
            </a:rPr>
            <a:t>Haga clic en la imagen para abrir el enlace</a:t>
          </a:r>
          <a:r>
            <a:rPr lang="en-US" sz="1100" b="0" i="0" baseline="0">
              <a:solidFill>
                <a:schemeClr val="lt1"/>
              </a:solidFill>
              <a:effectLst/>
              <a:latin typeface="+mn-lt"/>
              <a:ea typeface="+mn-ea"/>
              <a:cs typeface="+mn-cs"/>
            </a:rPr>
            <a:t> </a:t>
          </a:r>
          <a:r>
            <a:rPr lang="en-US" sz="1100" b="0" i="0">
              <a:solidFill>
                <a:schemeClr val="lt1"/>
              </a:solidFill>
              <a:effectLst/>
              <a:latin typeface="+mn-lt"/>
              <a:ea typeface="+mn-ea"/>
              <a:cs typeface="+mn-cs"/>
            </a:rPr>
            <a:t>de la publicación</a:t>
          </a:r>
          <a:endParaRPr lang="en-US">
            <a:effectLst/>
          </a:endParaRPr>
        </a:p>
      </xdr:txBody>
    </xdr:sp>
    <xdr:clientData/>
  </xdr:twoCellAnchor>
  <xdr:twoCellAnchor editAs="absolute">
    <xdr:from>
      <xdr:col>75</xdr:col>
      <xdr:colOff>148728</xdr:colOff>
      <xdr:row>0</xdr:row>
      <xdr:rowOff>67341</xdr:rowOff>
    </xdr:from>
    <xdr:to>
      <xdr:col>80</xdr:col>
      <xdr:colOff>79508</xdr:colOff>
      <xdr:row>1</xdr:row>
      <xdr:rowOff>424680</xdr:rowOff>
    </xdr:to>
    <xdr:pic>
      <xdr:nvPicPr>
        <xdr:cNvPr id="47" name="Bild 2">
          <a:extLst>
            <a:ext uri="{FF2B5EF4-FFF2-40B4-BE49-F238E27FC236}">
              <a16:creationId xmlns:a16="http://schemas.microsoft.com/office/drawing/2014/main" id="{00000000-0008-0000-0000-00002F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t="11268" b="19718"/>
        <a:stretch>
          <a:fillRect/>
        </a:stretch>
      </xdr:blipFill>
      <xdr:spPr>
        <a:xfrm>
          <a:off x="13150215" y="67310"/>
          <a:ext cx="788035" cy="521335"/>
        </a:xfrm>
        <a:prstGeom prst="rect">
          <a:avLst/>
        </a:prstGeom>
      </xdr:spPr>
    </xdr:pic>
    <xdr:clientData/>
  </xdr:twoCellAnchor>
  <xdr:twoCellAnchor editAs="oneCell">
    <xdr:from>
      <xdr:col>63</xdr:col>
      <xdr:colOff>104775</xdr:colOff>
      <xdr:row>76</xdr:row>
      <xdr:rowOff>104775</xdr:rowOff>
    </xdr:from>
    <xdr:to>
      <xdr:col>69</xdr:col>
      <xdr:colOff>153519</xdr:colOff>
      <xdr:row>84</xdr:row>
      <xdr:rowOff>103167</xdr:rowOff>
    </xdr:to>
    <xdr:pic>
      <xdr:nvPicPr>
        <xdr:cNvPr id="50" name="Picture 49">
          <a:hlinkClick xmlns:r="http://schemas.openxmlformats.org/officeDocument/2006/relationships" r:id="rId5"/>
          <a:extLst>
            <a:ext uri="{FF2B5EF4-FFF2-40B4-BE49-F238E27FC236}">
              <a16:creationId xmlns:a16="http://schemas.microsoft.com/office/drawing/2014/main" id="{00000000-0008-0000-0000-00003200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a:xfrm>
          <a:off x="11049000" y="16783050"/>
          <a:ext cx="1076960" cy="1522095"/>
        </a:xfrm>
        <a:prstGeom prst="rect">
          <a:avLst/>
        </a:prstGeom>
        <a:ln>
          <a:noFill/>
        </a:ln>
        <a:effectLst>
          <a:outerShdw blurRad="190500" algn="tl" rotWithShape="0">
            <a:srgbClr val="000000">
              <a:alpha val="70000"/>
            </a:srgbClr>
          </a:outerShdw>
        </a:effectLst>
        <a:extLst>
          <a:ext uri="{909E8E84-426E-40DD-AFC4-6F175D3DCCD1}">
            <a14:hiddenFill xmlns:a14="http://schemas.microsoft.com/office/drawing/2010/main">
              <a:solidFill>
                <a:schemeClr val="accent1"/>
              </a:solidFill>
            </a14:hiddenFill>
          </a:ext>
        </a:extLst>
      </xdr:spPr>
    </xdr:pic>
    <xdr:clientData/>
  </xdr:twoCellAnchor>
  <xdr:twoCellAnchor>
    <xdr:from>
      <xdr:col>3</xdr:col>
      <xdr:colOff>35551</xdr:colOff>
      <xdr:row>42</xdr:row>
      <xdr:rowOff>165293</xdr:rowOff>
    </xdr:from>
    <xdr:to>
      <xdr:col>13</xdr:col>
      <xdr:colOff>16502</xdr:colOff>
      <xdr:row>47</xdr:row>
      <xdr:rowOff>160812</xdr:rowOff>
    </xdr:to>
    <xdr:sp macro="" textlink="">
      <xdr:nvSpPr>
        <xdr:cNvPr id="51" name="Rectangle 1">
          <a:hlinkClick xmlns:r="http://schemas.openxmlformats.org/officeDocument/2006/relationships" r:id="rId7"/>
          <a:extLst>
            <a:ext uri="{FF2B5EF4-FFF2-40B4-BE49-F238E27FC236}">
              <a16:creationId xmlns:a16="http://schemas.microsoft.com/office/drawing/2014/main" id="{00000000-0008-0000-0000-000033000000}"/>
            </a:ext>
          </a:extLst>
        </xdr:cNvPr>
        <xdr:cNvSpPr/>
      </xdr:nvSpPr>
      <xdr:spPr>
        <a:xfrm>
          <a:off x="530225" y="10465435"/>
          <a:ext cx="1695450" cy="913130"/>
        </a:xfrm>
        <a:prstGeom prst="roundRect">
          <a:avLst/>
        </a:prstGeom>
        <a:solidFill>
          <a:srgbClr val="F17B24"/>
        </a:solidFill>
        <a:ln>
          <a:noFill/>
        </a:ln>
        <a:effectLst>
          <a:outerShdw blurRad="63500" dist="25400" dir="2700000" algn="tl" rotWithShape="0">
            <a:prstClr val="black">
              <a:alpha val="40000"/>
            </a:prstClr>
          </a:outerShdw>
          <a:softEdge rad="25400"/>
        </a:effectLst>
        <a:scene3d>
          <a:camera prst="orthographicFront"/>
          <a:lightRig rig="threePt" dir="t"/>
        </a:scene3d>
        <a:sp3d>
          <a:bevelT w="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s-ES" sz="1600" b="1"/>
            <a:t>BUSCAR POR EMPRESA</a:t>
          </a:r>
          <a:endParaRPr lang="en-GB" sz="1600" b="1" u="none">
            <a:solidFill>
              <a:schemeClr val="bg1"/>
            </a:solidFill>
            <a:effectLst/>
            <a:latin typeface="+mn-lt"/>
            <a:ea typeface="+mn-ea"/>
            <a:cs typeface="+mn-cs"/>
          </a:endParaRPr>
        </a:p>
      </xdr:txBody>
    </xdr:sp>
    <xdr:clientData fPrintsWithSheet="0"/>
  </xdr:twoCellAnchor>
  <xdr:oneCellAnchor>
    <xdr:from>
      <xdr:col>2</xdr:col>
      <xdr:colOff>158751</xdr:colOff>
      <xdr:row>26</xdr:row>
      <xdr:rowOff>34925</xdr:rowOff>
    </xdr:from>
    <xdr:ext cx="1809750" cy="952500"/>
    <xdr:sp macro="" textlink="">
      <xdr:nvSpPr>
        <xdr:cNvPr id="52" name="Rectangle 1">
          <a:hlinkClick xmlns:r="http://schemas.openxmlformats.org/officeDocument/2006/relationships" r:id="rId8"/>
          <a:extLst>
            <a:ext uri="{FF2B5EF4-FFF2-40B4-BE49-F238E27FC236}">
              <a16:creationId xmlns:a16="http://schemas.microsoft.com/office/drawing/2014/main" id="{00000000-0008-0000-0000-000034000000}"/>
            </a:ext>
          </a:extLst>
        </xdr:cNvPr>
        <xdr:cNvSpPr/>
      </xdr:nvSpPr>
      <xdr:spPr>
        <a:xfrm>
          <a:off x="482600" y="7047230"/>
          <a:ext cx="1809750" cy="952500"/>
        </a:xfrm>
        <a:prstGeom prst="roundRect">
          <a:avLst/>
        </a:prstGeom>
        <a:solidFill>
          <a:srgbClr val="F17B24"/>
        </a:solidFill>
        <a:ln>
          <a:noFill/>
        </a:ln>
        <a:effectLst>
          <a:outerShdw blurRad="63500" dist="25400" dir="2700000" algn="tl" rotWithShape="0">
            <a:prstClr val="black">
              <a:alpha val="40000"/>
            </a:prstClr>
          </a:outerShdw>
          <a:softEdge rad="25400"/>
        </a:effectLst>
        <a:scene3d>
          <a:camera prst="orthographicFront"/>
          <a:lightRig rig="threePt" dir="t"/>
        </a:scene3d>
        <a:sp3d>
          <a:bevelT w="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s-ES" sz="1600" b="1"/>
            <a:t>BUSCAR SUBPRODUCTOS O RESIDUOS</a:t>
          </a:r>
          <a:endParaRPr lang="en-GB" sz="1600" b="1" u="none">
            <a:solidFill>
              <a:schemeClr val="bg1"/>
            </a:solidFill>
            <a:effectLst/>
            <a:latin typeface="+mn-lt"/>
            <a:ea typeface="+mn-ea"/>
            <a:cs typeface="+mn-cs"/>
          </a:endParaRPr>
        </a:p>
      </xdr:txBody>
    </xdr:sp>
    <xdr:clientData fPrintsWithSheet="0"/>
  </xdr:oneCellAnchor>
  <xdr:twoCellAnchor>
    <xdr:from>
      <xdr:col>1</xdr:col>
      <xdr:colOff>128493</xdr:colOff>
      <xdr:row>59</xdr:row>
      <xdr:rowOff>101227</xdr:rowOff>
    </xdr:from>
    <xdr:to>
      <xdr:col>10</xdr:col>
      <xdr:colOff>115662</xdr:colOff>
      <xdr:row>68</xdr:row>
      <xdr:rowOff>28576</xdr:rowOff>
    </xdr:to>
    <xdr:pic>
      <xdr:nvPicPr>
        <xdr:cNvPr id="55" name="Picture 54">
          <a:extLst>
            <a:ext uri="{FF2B5EF4-FFF2-40B4-BE49-F238E27FC236}">
              <a16:creationId xmlns:a16="http://schemas.microsoft.com/office/drawing/2014/main" id="{00000000-0008-0000-0000-000037000000}"/>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b="24715"/>
        <a:stretch>
          <a:fillRect/>
        </a:stretch>
      </xdr:blipFill>
      <xdr:spPr>
        <a:xfrm>
          <a:off x="280670" y="13385165"/>
          <a:ext cx="1530350" cy="1635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107204</xdr:colOff>
      <xdr:row>34</xdr:row>
      <xdr:rowOff>11206</xdr:rowOff>
    </xdr:from>
    <xdr:to>
      <xdr:col>9</xdr:col>
      <xdr:colOff>11207</xdr:colOff>
      <xdr:row>36</xdr:row>
      <xdr:rowOff>172945</xdr:rowOff>
    </xdr:to>
    <xdr:sp macro="" textlink="">
      <xdr:nvSpPr>
        <xdr:cNvPr id="4" name="Arrow: Up-Down 3">
          <a:extLst>
            <a:ext uri="{FF2B5EF4-FFF2-40B4-BE49-F238E27FC236}">
              <a16:creationId xmlns:a16="http://schemas.microsoft.com/office/drawing/2014/main" id="{00000000-0008-0000-0000-000004000000}"/>
            </a:ext>
          </a:extLst>
        </xdr:cNvPr>
        <xdr:cNvSpPr/>
      </xdr:nvSpPr>
      <xdr:spPr>
        <a:xfrm>
          <a:off x="1116330" y="8790305"/>
          <a:ext cx="418465" cy="528955"/>
        </a:xfrm>
        <a:prstGeom prst="upDownArrow">
          <a:avLst>
            <a:gd name="adj1" fmla="val 44964"/>
            <a:gd name="adj2" fmla="val 39912"/>
          </a:avLst>
        </a:prstGeom>
        <a:solidFill>
          <a:srgbClr val="EF7B24"/>
        </a:solidFill>
        <a:ln>
          <a:solidFill>
            <a:srgbClr val="EF7B2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50</xdr:col>
      <xdr:colOff>171756</xdr:colOff>
      <xdr:row>37</xdr:row>
      <xdr:rowOff>45757</xdr:rowOff>
    </xdr:from>
    <xdr:to>
      <xdr:col>53</xdr:col>
      <xdr:colOff>171457</xdr:colOff>
      <xdr:row>39</xdr:row>
      <xdr:rowOff>8940</xdr:rowOff>
    </xdr:to>
    <xdr:sp macro="" textlink="">
      <xdr:nvSpPr>
        <xdr:cNvPr id="57" name="Isosceles Triangle 56">
          <a:extLst>
            <a:ext uri="{FF2B5EF4-FFF2-40B4-BE49-F238E27FC236}">
              <a16:creationId xmlns:a16="http://schemas.microsoft.com/office/drawing/2014/main" id="{00000000-0008-0000-0000-000039000000}"/>
            </a:ext>
          </a:extLst>
        </xdr:cNvPr>
        <xdr:cNvSpPr/>
      </xdr:nvSpPr>
      <xdr:spPr>
        <a:xfrm rot="16200000">
          <a:off x="8952230" y="9309735"/>
          <a:ext cx="382905" cy="514350"/>
        </a:xfrm>
        <a:prstGeom prst="triangle">
          <a:avLst/>
        </a:prstGeom>
        <a:solidFill>
          <a:schemeClr val="bg1">
            <a:lumMod val="50000"/>
          </a:schemeClr>
        </a:solidFill>
        <a:ln>
          <a:noFill/>
        </a:ln>
        <a:effectLst/>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GB" sz="1100"/>
        </a:p>
      </xdr:txBody>
    </xdr:sp>
    <xdr:clientData/>
  </xdr:twoCellAnchor>
  <xdr:twoCellAnchor>
    <xdr:from>
      <xdr:col>61</xdr:col>
      <xdr:colOff>91092</xdr:colOff>
      <xdr:row>47</xdr:row>
      <xdr:rowOff>112295</xdr:rowOff>
    </xdr:from>
    <xdr:to>
      <xdr:col>70</xdr:col>
      <xdr:colOff>73909</xdr:colOff>
      <xdr:row>51</xdr:row>
      <xdr:rowOff>27504</xdr:rowOff>
    </xdr:to>
    <xdr:sp macro="" textlink="">
      <xdr:nvSpPr>
        <xdr:cNvPr id="58" name="Rectangle 1">
          <a:hlinkClick xmlns:r="http://schemas.openxmlformats.org/officeDocument/2006/relationships" r:id="rId10"/>
          <a:extLst>
            <a:ext uri="{FF2B5EF4-FFF2-40B4-BE49-F238E27FC236}">
              <a16:creationId xmlns:a16="http://schemas.microsoft.com/office/drawing/2014/main" id="{00000000-0008-0000-0000-00003A000000}"/>
            </a:ext>
          </a:extLst>
        </xdr:cNvPr>
        <xdr:cNvSpPr/>
      </xdr:nvSpPr>
      <xdr:spPr>
        <a:xfrm>
          <a:off x="10692130" y="11329670"/>
          <a:ext cx="1525905" cy="649605"/>
        </a:xfrm>
        <a:prstGeom prst="roundRect">
          <a:avLst/>
        </a:prstGeom>
        <a:solidFill>
          <a:srgbClr val="F17B24"/>
        </a:solidFill>
        <a:ln>
          <a:noFill/>
        </a:ln>
        <a:effectLst>
          <a:outerShdw blurRad="63500" dist="25400" dir="2700000" algn="tl" rotWithShape="0">
            <a:prstClr val="black">
              <a:alpha val="40000"/>
            </a:prstClr>
          </a:outerShdw>
          <a:softEdge rad="25400"/>
        </a:effectLst>
        <a:scene3d>
          <a:camera prst="orthographicFront"/>
          <a:lightRig rig="threePt" dir="t"/>
        </a:scene3d>
        <a:sp3d>
          <a:bevelT w="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GB" sz="1600" b="1" u="none">
              <a:solidFill>
                <a:schemeClr val="bg1"/>
              </a:solidFill>
              <a:effectLst/>
              <a:latin typeface="+mn-lt"/>
              <a:ea typeface="+mn-ea"/>
              <a:cs typeface="+mn-cs"/>
            </a:rPr>
            <a:t>REERENCIAS</a:t>
          </a:r>
        </a:p>
      </xdr:txBody>
    </xdr:sp>
    <xdr:clientData fPrintsWithSheet="0"/>
  </xdr:twoCellAnchor>
  <xdr:twoCellAnchor editAs="oneCell">
    <xdr:from>
      <xdr:col>35</xdr:col>
      <xdr:colOff>121639</xdr:colOff>
      <xdr:row>76</xdr:row>
      <xdr:rowOff>140805</xdr:rowOff>
    </xdr:from>
    <xdr:to>
      <xdr:col>43</xdr:col>
      <xdr:colOff>69661</xdr:colOff>
      <xdr:row>83</xdr:row>
      <xdr:rowOff>160544</xdr:rowOff>
    </xdr:to>
    <xdr:pic>
      <xdr:nvPicPr>
        <xdr:cNvPr id="23" name="Picture 22">
          <a:hlinkClick xmlns:r="http://schemas.openxmlformats.org/officeDocument/2006/relationships" r:id="rId11"/>
          <a:extLst>
            <a:ext uri="{FF2B5EF4-FFF2-40B4-BE49-F238E27FC236}">
              <a16:creationId xmlns:a16="http://schemas.microsoft.com/office/drawing/2014/main" id="{00000000-0008-0000-0000-000017000000}"/>
            </a:ext>
          </a:extLst>
        </xdr:cNvPr>
        <xdr:cNvPicPr>
          <a:picLocks noChangeAspect="1"/>
        </xdr:cNvPicPr>
      </xdr:nvPicPr>
      <xdr:blipFill>
        <a:blip xmlns:r="http://schemas.openxmlformats.org/officeDocument/2006/relationships" r:embed="rId12"/>
        <a:stretch>
          <a:fillRect/>
        </a:stretch>
      </xdr:blipFill>
      <xdr:spPr>
        <a:xfrm>
          <a:off x="6264910" y="16818610"/>
          <a:ext cx="1319530" cy="1353185"/>
        </a:xfrm>
        <a:prstGeom prst="rect">
          <a:avLst/>
        </a:prstGeom>
        <a:effectLst>
          <a:outerShdw blurRad="190500" dir="2700000" algn="tl" rotWithShape="0">
            <a:prstClr val="black">
              <a:alpha val="70000"/>
            </a:prstClr>
          </a:outerShdw>
        </a:effectLst>
      </xdr:spPr>
    </xdr:pic>
    <xdr:clientData/>
  </xdr:twoCellAnchor>
  <xdr:twoCellAnchor editAs="oneCell">
    <xdr:from>
      <xdr:col>9</xdr:col>
      <xdr:colOff>86002</xdr:colOff>
      <xdr:row>76</xdr:row>
      <xdr:rowOff>86002</xdr:rowOff>
    </xdr:from>
    <xdr:to>
      <xdr:col>16</xdr:col>
      <xdr:colOff>11044</xdr:colOff>
      <xdr:row>84</xdr:row>
      <xdr:rowOff>83246</xdr:rowOff>
    </xdr:to>
    <xdr:pic>
      <xdr:nvPicPr>
        <xdr:cNvPr id="24" name="Picture 23">
          <a:hlinkClick xmlns:r="http://schemas.openxmlformats.org/officeDocument/2006/relationships" r:id="rId13"/>
          <a:extLst>
            <a:ext uri="{FF2B5EF4-FFF2-40B4-BE49-F238E27FC236}">
              <a16:creationId xmlns:a16="http://schemas.microsoft.com/office/drawing/2014/main" id="{00000000-0008-0000-0000-000018000000}"/>
            </a:ext>
          </a:extLst>
        </xdr:cNvPr>
        <xdr:cNvPicPr>
          <a:picLocks noChangeAspect="1"/>
        </xdr:cNvPicPr>
      </xdr:nvPicPr>
      <xdr:blipFill>
        <a:blip xmlns:r="http://schemas.openxmlformats.org/officeDocument/2006/relationships" r:embed="rId14"/>
        <a:stretch>
          <a:fillRect/>
        </a:stretch>
      </xdr:blipFill>
      <xdr:spPr>
        <a:xfrm>
          <a:off x="1609725" y="16764000"/>
          <a:ext cx="1287145" cy="1521460"/>
        </a:xfrm>
        <a:prstGeom prst="rect">
          <a:avLst/>
        </a:prstGeom>
        <a:effectLst>
          <a:outerShdw blurRad="190500" dir="2700000" algn="ctr" rotWithShape="0">
            <a:prstClr val="black">
              <a:alpha val="70000"/>
            </a:prstClr>
          </a:outerShdw>
        </a:effec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1035050</xdr:colOff>
      <xdr:row>4</xdr:row>
      <xdr:rowOff>704850</xdr:rowOff>
    </xdr:from>
    <xdr:to>
      <xdr:col>2</xdr:col>
      <xdr:colOff>1038225</xdr:colOff>
      <xdr:row>4</xdr:row>
      <xdr:rowOff>1120775</xdr:rowOff>
    </xdr:to>
    <xdr:cxnSp macro="">
      <xdr:nvCxnSpPr>
        <xdr:cNvPr id="32" name="Straight Arrow Connector 31">
          <a:extLst>
            <a:ext uri="{FF2B5EF4-FFF2-40B4-BE49-F238E27FC236}">
              <a16:creationId xmlns:a16="http://schemas.microsoft.com/office/drawing/2014/main" id="{00000000-0008-0000-0100-000020000000}"/>
            </a:ext>
          </a:extLst>
        </xdr:cNvPr>
        <xdr:cNvCxnSpPr/>
      </xdr:nvCxnSpPr>
      <xdr:spPr>
        <a:xfrm flipH="1">
          <a:off x="3187700" y="2146300"/>
          <a:ext cx="3175" cy="415925"/>
        </a:xfrm>
        <a:prstGeom prst="straightConnector1">
          <a:avLst/>
        </a:prstGeom>
        <a:ln w="15875">
          <a:solidFill>
            <a:srgbClr val="7F7F7F"/>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1068180</xdr:colOff>
      <xdr:row>4</xdr:row>
      <xdr:rowOff>735910</xdr:rowOff>
    </xdr:from>
    <xdr:to>
      <xdr:col>1</xdr:col>
      <xdr:colOff>1068180</xdr:colOff>
      <xdr:row>4</xdr:row>
      <xdr:rowOff>1111250</xdr:rowOff>
    </xdr:to>
    <xdr:cxnSp macro="">
      <xdr:nvCxnSpPr>
        <xdr:cNvPr id="3" name="Straight Arrow Connector 2">
          <a:extLst>
            <a:ext uri="{FF2B5EF4-FFF2-40B4-BE49-F238E27FC236}">
              <a16:creationId xmlns:a16="http://schemas.microsoft.com/office/drawing/2014/main" id="{00000000-0008-0000-0100-000003000000}"/>
            </a:ext>
          </a:extLst>
        </xdr:cNvPr>
        <xdr:cNvCxnSpPr/>
      </xdr:nvCxnSpPr>
      <xdr:spPr>
        <a:xfrm>
          <a:off x="1201420" y="2176780"/>
          <a:ext cx="0" cy="375920"/>
        </a:xfrm>
        <a:prstGeom prst="straightConnector1">
          <a:avLst/>
        </a:prstGeom>
        <a:ln w="1587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46519</xdr:colOff>
      <xdr:row>4</xdr:row>
      <xdr:rowOff>180975</xdr:rowOff>
    </xdr:from>
    <xdr:to>
      <xdr:col>4</xdr:col>
      <xdr:colOff>520700</xdr:colOff>
      <xdr:row>4</xdr:row>
      <xdr:rowOff>742950</xdr:rowOff>
    </xdr:to>
    <xdr:sp macro="" textlink="">
      <xdr:nvSpPr>
        <xdr:cNvPr id="13" name="TextBox 12">
          <a:extLst>
            <a:ext uri="{FF2B5EF4-FFF2-40B4-BE49-F238E27FC236}">
              <a16:creationId xmlns:a16="http://schemas.microsoft.com/office/drawing/2014/main" id="{00000000-0008-0000-0100-00000D000000}"/>
            </a:ext>
          </a:extLst>
        </xdr:cNvPr>
        <xdr:cNvSpPr txBox="1"/>
      </xdr:nvSpPr>
      <xdr:spPr>
        <a:xfrm>
          <a:off x="2199005" y="1622425"/>
          <a:ext cx="2807970" cy="561975"/>
        </a:xfrm>
        <a:prstGeom prst="rect">
          <a:avLst/>
        </a:prstGeom>
        <a:solidFill>
          <a:schemeClr val="lt1"/>
        </a:solidFill>
        <a:ln w="9525" cmpd="sng">
          <a:solidFill>
            <a:schemeClr val="bg1">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ES" sz="1050" b="1">
              <a:solidFill>
                <a:schemeClr val="tx1">
                  <a:lumMod val="65000"/>
                  <a:lumOff val="35000"/>
                </a:schemeClr>
              </a:solidFill>
            </a:rPr>
            <a:t>2. Este cuadro enumera subproductos similares </a:t>
          </a:r>
          <a:r>
            <a:rPr lang="es-ES" sz="1050">
              <a:solidFill>
                <a:schemeClr val="tx1">
                  <a:lumMod val="65000"/>
                  <a:lumOff val="35000"/>
                </a:schemeClr>
              </a:solidFill>
            </a:rPr>
            <a:t>o nombres alternativos que a veces se usan.</a:t>
          </a:r>
          <a:endParaRPr lang="en-US" sz="1050">
            <a:solidFill>
              <a:schemeClr val="tx1">
                <a:lumMod val="65000"/>
                <a:lumOff val="35000"/>
              </a:schemeClr>
            </a:solidFill>
          </a:endParaRPr>
        </a:p>
      </xdr:txBody>
    </xdr:sp>
    <xdr:clientData/>
  </xdr:twoCellAnchor>
  <xdr:twoCellAnchor>
    <xdr:from>
      <xdr:col>4</xdr:col>
      <xdr:colOff>638175</xdr:colOff>
      <xdr:row>4</xdr:row>
      <xdr:rowOff>190500</xdr:rowOff>
    </xdr:from>
    <xdr:to>
      <xdr:col>6</xdr:col>
      <xdr:colOff>800100</xdr:colOff>
      <xdr:row>4</xdr:row>
      <xdr:rowOff>762001</xdr:rowOff>
    </xdr:to>
    <xdr:sp macro="" textlink="">
      <xdr:nvSpPr>
        <xdr:cNvPr id="17" name="TextBox 16">
          <a:extLst>
            <a:ext uri="{FF2B5EF4-FFF2-40B4-BE49-F238E27FC236}">
              <a16:creationId xmlns:a16="http://schemas.microsoft.com/office/drawing/2014/main" id="{00000000-0008-0000-0100-000011000000}"/>
            </a:ext>
          </a:extLst>
        </xdr:cNvPr>
        <xdr:cNvSpPr txBox="1"/>
      </xdr:nvSpPr>
      <xdr:spPr>
        <a:xfrm>
          <a:off x="5124450" y="1631950"/>
          <a:ext cx="4562475" cy="571500"/>
        </a:xfrm>
        <a:prstGeom prst="rect">
          <a:avLst/>
        </a:prstGeom>
        <a:solidFill>
          <a:schemeClr val="lt1"/>
        </a:solidFill>
        <a:ln w="9525" cmpd="sng">
          <a:solidFill>
            <a:schemeClr val="bg1">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ES" sz="1050" b="1">
              <a:solidFill>
                <a:schemeClr val="tx1">
                  <a:lumMod val="65000"/>
                  <a:lumOff val="35000"/>
                </a:schemeClr>
              </a:solidFill>
            </a:rPr>
            <a:t>3. ¿Quién podría vender o comprar este subproducto?</a:t>
          </a:r>
        </a:p>
        <a:p>
          <a:pPr algn="ctr"/>
          <a:r>
            <a:rPr lang="es-ES" sz="1050">
              <a:solidFill>
                <a:schemeClr val="tx1">
                  <a:lumMod val="65000"/>
                  <a:lumOff val="35000"/>
                </a:schemeClr>
              </a:solidFill>
            </a:rPr>
            <a:t>Aquí puede encontrar empresas potencialmente interesadas en su subproducto.</a:t>
          </a:r>
          <a:endParaRPr lang="en-US" sz="1050">
            <a:solidFill>
              <a:schemeClr val="tx1">
                <a:lumMod val="65000"/>
                <a:lumOff val="35000"/>
              </a:schemeClr>
            </a:solidFill>
          </a:endParaRPr>
        </a:p>
      </xdr:txBody>
    </xdr:sp>
    <xdr:clientData/>
  </xdr:twoCellAnchor>
  <xdr:twoCellAnchor>
    <xdr:from>
      <xdr:col>4</xdr:col>
      <xdr:colOff>1450845</xdr:colOff>
      <xdr:row>4</xdr:row>
      <xdr:rowOff>762001</xdr:rowOff>
    </xdr:from>
    <xdr:to>
      <xdr:col>5</xdr:col>
      <xdr:colOff>719138</xdr:colOff>
      <xdr:row>4</xdr:row>
      <xdr:rowOff>1106559</xdr:rowOff>
    </xdr:to>
    <xdr:cxnSp macro="">
      <xdr:nvCxnSpPr>
        <xdr:cNvPr id="27" name="Straight Arrow Connector 26">
          <a:extLst>
            <a:ext uri="{FF2B5EF4-FFF2-40B4-BE49-F238E27FC236}">
              <a16:creationId xmlns:a16="http://schemas.microsoft.com/office/drawing/2014/main" id="{00000000-0008-0000-0100-00001B000000}"/>
            </a:ext>
          </a:extLst>
        </xdr:cNvPr>
        <xdr:cNvCxnSpPr>
          <a:stCxn id="17" idx="2"/>
        </xdr:cNvCxnSpPr>
      </xdr:nvCxnSpPr>
      <xdr:spPr>
        <a:xfrm flipH="1">
          <a:off x="5936615" y="2203450"/>
          <a:ext cx="1468755" cy="344170"/>
        </a:xfrm>
        <a:prstGeom prst="straightConnector1">
          <a:avLst/>
        </a:prstGeom>
        <a:ln w="15875">
          <a:solidFill>
            <a:srgbClr val="7F7F7F"/>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719138</xdr:colOff>
      <xdr:row>4</xdr:row>
      <xdr:rowOff>762001</xdr:rowOff>
    </xdr:from>
    <xdr:to>
      <xdr:col>5</xdr:col>
      <xdr:colOff>1085850</xdr:colOff>
      <xdr:row>4</xdr:row>
      <xdr:rowOff>1123950</xdr:rowOff>
    </xdr:to>
    <xdr:cxnSp macro="">
      <xdr:nvCxnSpPr>
        <xdr:cNvPr id="36" name="Straight Arrow Connector 35">
          <a:extLst>
            <a:ext uri="{FF2B5EF4-FFF2-40B4-BE49-F238E27FC236}">
              <a16:creationId xmlns:a16="http://schemas.microsoft.com/office/drawing/2014/main" id="{00000000-0008-0000-0100-000024000000}"/>
            </a:ext>
          </a:extLst>
        </xdr:cNvPr>
        <xdr:cNvCxnSpPr>
          <a:stCxn id="17" idx="2"/>
        </xdr:cNvCxnSpPr>
      </xdr:nvCxnSpPr>
      <xdr:spPr>
        <a:xfrm>
          <a:off x="7405370" y="2203450"/>
          <a:ext cx="367030" cy="361950"/>
        </a:xfrm>
        <a:prstGeom prst="straightConnector1">
          <a:avLst/>
        </a:prstGeom>
        <a:ln w="15875">
          <a:solidFill>
            <a:srgbClr val="7F7F7F"/>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895350</xdr:colOff>
      <xdr:row>4</xdr:row>
      <xdr:rowOff>200026</xdr:rowOff>
    </xdr:from>
    <xdr:to>
      <xdr:col>7</xdr:col>
      <xdr:colOff>2216150</xdr:colOff>
      <xdr:row>4</xdr:row>
      <xdr:rowOff>771526</xdr:rowOff>
    </xdr:to>
    <xdr:sp macro="" textlink="">
      <xdr:nvSpPr>
        <xdr:cNvPr id="37" name="TextBox 36">
          <a:extLst>
            <a:ext uri="{FF2B5EF4-FFF2-40B4-BE49-F238E27FC236}">
              <a16:creationId xmlns:a16="http://schemas.microsoft.com/office/drawing/2014/main" id="{00000000-0008-0000-0100-000025000000}"/>
            </a:ext>
          </a:extLst>
        </xdr:cNvPr>
        <xdr:cNvSpPr txBox="1"/>
      </xdr:nvSpPr>
      <xdr:spPr>
        <a:xfrm>
          <a:off x="9782175" y="1641475"/>
          <a:ext cx="3406775" cy="571500"/>
        </a:xfrm>
        <a:prstGeom prst="rect">
          <a:avLst/>
        </a:prstGeom>
        <a:solidFill>
          <a:schemeClr val="lt1"/>
        </a:solidFill>
        <a:ln w="9525" cmpd="sng">
          <a:solidFill>
            <a:srgbClr val="7F7F7F"/>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b="1" i="0">
              <a:solidFill>
                <a:schemeClr val="tx1">
                  <a:lumMod val="65000"/>
                  <a:lumOff val="35000"/>
                </a:schemeClr>
              </a:solidFill>
              <a:effectLst/>
              <a:latin typeface="+mn-lt"/>
              <a:ea typeface="+mn-ea"/>
              <a:cs typeface="+mn-cs"/>
            </a:rPr>
            <a:t>4. ¿Más información? </a:t>
          </a:r>
        </a:p>
        <a:p>
          <a:pPr algn="ctr"/>
          <a:r>
            <a:rPr lang="en-US" sz="1100" b="0" i="0">
              <a:solidFill>
                <a:schemeClr val="tx1">
                  <a:lumMod val="65000"/>
                  <a:lumOff val="35000"/>
                </a:schemeClr>
              </a:solidFill>
              <a:effectLst/>
              <a:latin typeface="+mn-lt"/>
              <a:ea typeface="+mn-ea"/>
              <a:cs typeface="+mn-cs"/>
            </a:rPr>
            <a:t>Consulte "Referencias" para enlaces web y artículos académicos.</a:t>
          </a:r>
          <a:endParaRPr lang="en-US" sz="1050">
            <a:solidFill>
              <a:schemeClr val="tx1">
                <a:lumMod val="65000"/>
                <a:lumOff val="35000"/>
              </a:schemeClr>
            </a:solidFill>
          </a:endParaRPr>
        </a:p>
      </xdr:txBody>
    </xdr:sp>
    <xdr:clientData/>
  </xdr:twoCellAnchor>
  <xdr:twoCellAnchor>
    <xdr:from>
      <xdr:col>6</xdr:col>
      <xdr:colOff>981078</xdr:colOff>
      <xdr:row>4</xdr:row>
      <xdr:rowOff>771526</xdr:rowOff>
    </xdr:from>
    <xdr:to>
      <xdr:col>7</xdr:col>
      <xdr:colOff>512763</xdr:colOff>
      <xdr:row>4</xdr:row>
      <xdr:rowOff>1114425</xdr:rowOff>
    </xdr:to>
    <xdr:cxnSp macro="">
      <xdr:nvCxnSpPr>
        <xdr:cNvPr id="10" name="Straight Arrow Connector 9">
          <a:extLst>
            <a:ext uri="{FF2B5EF4-FFF2-40B4-BE49-F238E27FC236}">
              <a16:creationId xmlns:a16="http://schemas.microsoft.com/office/drawing/2014/main" id="{00000000-0008-0000-0100-00000A000000}"/>
            </a:ext>
          </a:extLst>
        </xdr:cNvPr>
        <xdr:cNvCxnSpPr>
          <a:stCxn id="37" idx="2"/>
        </xdr:cNvCxnSpPr>
      </xdr:nvCxnSpPr>
      <xdr:spPr>
        <a:xfrm flipH="1">
          <a:off x="9867900" y="2212975"/>
          <a:ext cx="1617345" cy="342900"/>
        </a:xfrm>
        <a:prstGeom prst="straightConnector1">
          <a:avLst/>
        </a:prstGeom>
        <a:ln w="15875">
          <a:solidFill>
            <a:srgbClr val="7F7F7F"/>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512763</xdr:colOff>
      <xdr:row>4</xdr:row>
      <xdr:rowOff>771526</xdr:rowOff>
    </xdr:from>
    <xdr:to>
      <xdr:col>7</xdr:col>
      <xdr:colOff>1590675</xdr:colOff>
      <xdr:row>4</xdr:row>
      <xdr:rowOff>1104900</xdr:rowOff>
    </xdr:to>
    <xdr:cxnSp macro="">
      <xdr:nvCxnSpPr>
        <xdr:cNvPr id="15" name="Straight Arrow Connector 14">
          <a:extLst>
            <a:ext uri="{FF2B5EF4-FFF2-40B4-BE49-F238E27FC236}">
              <a16:creationId xmlns:a16="http://schemas.microsoft.com/office/drawing/2014/main" id="{00000000-0008-0000-0100-00000F000000}"/>
            </a:ext>
          </a:extLst>
        </xdr:cNvPr>
        <xdr:cNvCxnSpPr>
          <a:stCxn id="37" idx="2"/>
        </xdr:cNvCxnSpPr>
      </xdr:nvCxnSpPr>
      <xdr:spPr>
        <a:xfrm>
          <a:off x="11485245" y="2212975"/>
          <a:ext cx="1078230" cy="333375"/>
        </a:xfrm>
        <a:prstGeom prst="straightConnector1">
          <a:avLst/>
        </a:prstGeom>
        <a:ln w="15875">
          <a:solidFill>
            <a:srgbClr val="7F7F7F"/>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164134</xdr:colOff>
      <xdr:row>4</xdr:row>
      <xdr:rowOff>177800</xdr:rowOff>
    </xdr:from>
    <xdr:to>
      <xdr:col>1</xdr:col>
      <xdr:colOff>1964638</xdr:colOff>
      <xdr:row>4</xdr:row>
      <xdr:rowOff>734521</xdr:rowOff>
    </xdr:to>
    <xdr:sp macro="" textlink="">
      <xdr:nvSpPr>
        <xdr:cNvPr id="19" name="TextBox 18">
          <a:extLst>
            <a:ext uri="{FF2B5EF4-FFF2-40B4-BE49-F238E27FC236}">
              <a16:creationId xmlns:a16="http://schemas.microsoft.com/office/drawing/2014/main" id="{00000000-0008-0000-0100-000013000000}"/>
            </a:ext>
          </a:extLst>
        </xdr:cNvPr>
        <xdr:cNvSpPr txBox="1"/>
      </xdr:nvSpPr>
      <xdr:spPr>
        <a:xfrm>
          <a:off x="297180" y="1619250"/>
          <a:ext cx="1800225" cy="55626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ES" sz="1400"/>
            <a:t>1. ¡Haga su selección aquí!</a:t>
          </a:r>
          <a:endParaRPr lang="en-US" sz="1400" b="1"/>
        </a:p>
      </xdr:txBody>
    </xdr:sp>
    <xdr:clientData/>
  </xdr:twoCellAnchor>
  <xdr:twoCellAnchor>
    <xdr:from>
      <xdr:col>7</xdr:col>
      <xdr:colOff>1939925</xdr:colOff>
      <xdr:row>0</xdr:row>
      <xdr:rowOff>180975</xdr:rowOff>
    </xdr:from>
    <xdr:to>
      <xdr:col>7</xdr:col>
      <xdr:colOff>3606800</xdr:colOff>
      <xdr:row>1</xdr:row>
      <xdr:rowOff>647700</xdr:rowOff>
    </xdr:to>
    <xdr:sp macro="" textlink="">
      <xdr:nvSpPr>
        <xdr:cNvPr id="18" name="Rectangle 1">
          <a:hlinkClick xmlns:r="http://schemas.openxmlformats.org/officeDocument/2006/relationships" r:id="rId1"/>
          <a:extLst>
            <a:ext uri="{FF2B5EF4-FFF2-40B4-BE49-F238E27FC236}">
              <a16:creationId xmlns:a16="http://schemas.microsoft.com/office/drawing/2014/main" id="{00000000-0008-0000-0100-000012000000}"/>
            </a:ext>
          </a:extLst>
        </xdr:cNvPr>
        <xdr:cNvSpPr/>
      </xdr:nvSpPr>
      <xdr:spPr>
        <a:xfrm>
          <a:off x="12912725" y="180975"/>
          <a:ext cx="1666875" cy="745490"/>
        </a:xfrm>
        <a:prstGeom prst="roundRect">
          <a:avLst/>
        </a:prstGeom>
        <a:solidFill>
          <a:srgbClr val="F17B24"/>
        </a:solidFill>
        <a:ln>
          <a:noFill/>
        </a:ln>
        <a:effectLst>
          <a:outerShdw blurRad="63500" dist="25400" dir="2700000" algn="tl" rotWithShape="0">
            <a:prstClr val="black">
              <a:alpha val="40000"/>
            </a:prstClr>
          </a:outerShdw>
          <a:softEdge rad="25400"/>
        </a:effectLst>
        <a:scene3d>
          <a:camera prst="orthographicFront"/>
          <a:lightRig rig="threePt" dir="t"/>
        </a:scene3d>
        <a:sp3d>
          <a:bevelT w="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GB" sz="1600" b="1" u="none">
              <a:solidFill>
                <a:schemeClr val="bg1"/>
              </a:solidFill>
              <a:effectLst/>
              <a:latin typeface="+mn-lt"/>
              <a:ea typeface="+mn-ea"/>
              <a:cs typeface="+mn-cs"/>
            </a:rPr>
            <a:t>REFERENCIAS</a:t>
          </a:r>
        </a:p>
      </xdr:txBody>
    </xdr:sp>
    <xdr:clientData fPrintsWithSheet="0"/>
  </xdr:twoCellAnchor>
  <xdr:twoCellAnchor>
    <xdr:from>
      <xdr:col>6</xdr:col>
      <xdr:colOff>2178050</xdr:colOff>
      <xdr:row>0</xdr:row>
      <xdr:rowOff>177801</xdr:rowOff>
    </xdr:from>
    <xdr:to>
      <xdr:col>7</xdr:col>
      <xdr:colOff>1787525</xdr:colOff>
      <xdr:row>1</xdr:row>
      <xdr:rowOff>630519</xdr:rowOff>
    </xdr:to>
    <xdr:sp macro="" textlink="">
      <xdr:nvSpPr>
        <xdr:cNvPr id="20" name="Rectangle 1">
          <a:hlinkClick xmlns:r="http://schemas.openxmlformats.org/officeDocument/2006/relationships" r:id="rId2"/>
          <a:extLst>
            <a:ext uri="{FF2B5EF4-FFF2-40B4-BE49-F238E27FC236}">
              <a16:creationId xmlns:a16="http://schemas.microsoft.com/office/drawing/2014/main" id="{00000000-0008-0000-0100-000014000000}"/>
            </a:ext>
          </a:extLst>
        </xdr:cNvPr>
        <xdr:cNvSpPr/>
      </xdr:nvSpPr>
      <xdr:spPr>
        <a:xfrm>
          <a:off x="10972800" y="177800"/>
          <a:ext cx="1787525" cy="730885"/>
        </a:xfrm>
        <a:prstGeom prst="roundRect">
          <a:avLst/>
        </a:prstGeom>
        <a:solidFill>
          <a:srgbClr val="F17B24"/>
        </a:solidFill>
        <a:ln>
          <a:noFill/>
        </a:ln>
        <a:effectLst>
          <a:outerShdw blurRad="63500" dist="25400" dir="2700000" algn="tl" rotWithShape="0">
            <a:prstClr val="black">
              <a:alpha val="40000"/>
            </a:prstClr>
          </a:outerShdw>
          <a:softEdge rad="25400"/>
        </a:effectLst>
        <a:scene3d>
          <a:camera prst="orthographicFront"/>
          <a:lightRig rig="threePt" dir="t"/>
        </a:scene3d>
        <a:sp3d>
          <a:bevelT w="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GB" sz="1600" b="1" u="none">
              <a:solidFill>
                <a:schemeClr val="bg1"/>
              </a:solidFill>
              <a:effectLst/>
              <a:latin typeface="+mn-lt"/>
              <a:ea typeface="+mn-ea"/>
              <a:cs typeface="+mn-cs"/>
            </a:rPr>
            <a:t>BUSCAR POR EMPRESA</a:t>
          </a:r>
        </a:p>
      </xdr:txBody>
    </xdr:sp>
    <xdr:clientData fPrintsWithSheet="0"/>
  </xdr:twoCellAnchor>
  <xdr:twoCellAnchor>
    <xdr:from>
      <xdr:col>6</xdr:col>
      <xdr:colOff>361950</xdr:colOff>
      <xdr:row>0</xdr:row>
      <xdr:rowOff>206375</xdr:rowOff>
    </xdr:from>
    <xdr:to>
      <xdr:col>6</xdr:col>
      <xdr:colOff>1990725</xdr:colOff>
      <xdr:row>1</xdr:row>
      <xdr:rowOff>649569</xdr:rowOff>
    </xdr:to>
    <xdr:sp macro="" textlink="">
      <xdr:nvSpPr>
        <xdr:cNvPr id="43" name="Rectangle 1">
          <a:hlinkClick xmlns:r="http://schemas.openxmlformats.org/officeDocument/2006/relationships" r:id="rId3"/>
          <a:extLst>
            <a:ext uri="{FF2B5EF4-FFF2-40B4-BE49-F238E27FC236}">
              <a16:creationId xmlns:a16="http://schemas.microsoft.com/office/drawing/2014/main" id="{00000000-0008-0000-0100-00002B000000}"/>
            </a:ext>
          </a:extLst>
        </xdr:cNvPr>
        <xdr:cNvSpPr/>
      </xdr:nvSpPr>
      <xdr:spPr>
        <a:xfrm>
          <a:off x="9248775" y="206375"/>
          <a:ext cx="1628775" cy="721360"/>
        </a:xfrm>
        <a:prstGeom prst="roundRect">
          <a:avLst/>
        </a:prstGeom>
        <a:solidFill>
          <a:srgbClr val="F17B24"/>
        </a:solidFill>
        <a:ln>
          <a:noFill/>
        </a:ln>
        <a:effectLst>
          <a:outerShdw blurRad="63500" dist="25400" dir="2700000" algn="tl" rotWithShape="0">
            <a:prstClr val="black">
              <a:alpha val="40000"/>
            </a:prstClr>
          </a:outerShdw>
          <a:softEdge rad="25400"/>
        </a:effectLst>
        <a:scene3d>
          <a:camera prst="orthographicFront"/>
          <a:lightRig rig="threePt" dir="t"/>
        </a:scene3d>
        <a:sp3d>
          <a:bevelT w="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GB" sz="1600" b="1" u="none" baseline="0">
              <a:solidFill>
                <a:schemeClr val="bg1"/>
              </a:solidFill>
              <a:effectLst/>
              <a:latin typeface="+mn-lt"/>
              <a:ea typeface="+mn-ea"/>
              <a:cs typeface="+mn-cs"/>
            </a:rPr>
            <a:t>INSTRUCCIONES</a:t>
          </a:r>
          <a:endParaRPr lang="en-GB" sz="1600" b="1" u="none">
            <a:solidFill>
              <a:schemeClr val="bg1"/>
            </a:solidFill>
            <a:effectLst/>
            <a:latin typeface="+mn-lt"/>
            <a:ea typeface="+mn-ea"/>
            <a:cs typeface="+mn-cs"/>
          </a:endParaRPr>
        </a:p>
      </xdr:txBody>
    </xdr:sp>
    <xdr:clientData fPrintsWithSheet="0"/>
  </xdr:twoCellAnchor>
</xdr:wsDr>
</file>

<file path=xl/drawings/drawing3.xml><?xml version="1.0" encoding="utf-8"?>
<xdr:wsDr xmlns:xdr="http://schemas.openxmlformats.org/drawingml/2006/spreadsheetDrawing" xmlns:a="http://schemas.openxmlformats.org/drawingml/2006/main">
  <xdr:twoCellAnchor>
    <xdr:from>
      <xdr:col>1</xdr:col>
      <xdr:colOff>915694</xdr:colOff>
      <xdr:row>14</xdr:row>
      <xdr:rowOff>37652</xdr:rowOff>
    </xdr:from>
    <xdr:to>
      <xdr:col>1</xdr:col>
      <xdr:colOff>1887244</xdr:colOff>
      <xdr:row>16</xdr:row>
      <xdr:rowOff>87597</xdr:rowOff>
    </xdr:to>
    <xdr:sp macro="" textlink="">
      <xdr:nvSpPr>
        <xdr:cNvPr id="2" name="Right Arrow 1">
          <a:extLst>
            <a:ext uri="{FF2B5EF4-FFF2-40B4-BE49-F238E27FC236}">
              <a16:creationId xmlns:a16="http://schemas.microsoft.com/office/drawing/2014/main" id="{00000000-0008-0000-0200-000002000000}"/>
            </a:ext>
          </a:extLst>
        </xdr:cNvPr>
        <xdr:cNvSpPr/>
      </xdr:nvSpPr>
      <xdr:spPr>
        <a:xfrm rot="5400000">
          <a:off x="1327785" y="4800600"/>
          <a:ext cx="354965" cy="913130"/>
        </a:xfrm>
        <a:prstGeom prst="rightArrow">
          <a:avLst/>
        </a:prstGeom>
        <a:solidFill>
          <a:schemeClr val="bg2">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797429</xdr:colOff>
      <xdr:row>21</xdr:row>
      <xdr:rowOff>36293</xdr:rowOff>
    </xdr:from>
    <xdr:to>
      <xdr:col>1</xdr:col>
      <xdr:colOff>1812854</xdr:colOff>
      <xdr:row>23</xdr:row>
      <xdr:rowOff>38643</xdr:rowOff>
    </xdr:to>
    <xdr:sp macro="" textlink="">
      <xdr:nvSpPr>
        <xdr:cNvPr id="3" name="Right Arrow 2">
          <a:extLst>
            <a:ext uri="{FF2B5EF4-FFF2-40B4-BE49-F238E27FC236}">
              <a16:creationId xmlns:a16="http://schemas.microsoft.com/office/drawing/2014/main" id="{00000000-0008-0000-0200-000003000000}"/>
            </a:ext>
          </a:extLst>
        </xdr:cNvPr>
        <xdr:cNvSpPr/>
      </xdr:nvSpPr>
      <xdr:spPr>
        <a:xfrm rot="5400000">
          <a:off x="1283970" y="6275070"/>
          <a:ext cx="307975" cy="1016000"/>
        </a:xfrm>
        <a:prstGeom prst="rightArrow">
          <a:avLst/>
        </a:prstGeom>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347382</xdr:colOff>
      <xdr:row>17</xdr:row>
      <xdr:rowOff>7257</xdr:rowOff>
    </xdr:from>
    <xdr:to>
      <xdr:col>6</xdr:col>
      <xdr:colOff>201706</xdr:colOff>
      <xdr:row>21</xdr:row>
      <xdr:rowOff>33618</xdr:rowOff>
    </xdr:to>
    <xdr:sp macro="" textlink="">
      <xdr:nvSpPr>
        <xdr:cNvPr id="12" name="TextBox 11">
          <a:extLst>
            <a:ext uri="{FF2B5EF4-FFF2-40B4-BE49-F238E27FC236}">
              <a16:creationId xmlns:a16="http://schemas.microsoft.com/office/drawing/2014/main" id="{00000000-0008-0000-0200-00000C000000}"/>
            </a:ext>
          </a:extLst>
        </xdr:cNvPr>
        <xdr:cNvSpPr txBox="1"/>
      </xdr:nvSpPr>
      <xdr:spPr>
        <a:xfrm>
          <a:off x="2309495" y="5457190"/>
          <a:ext cx="3216275" cy="1169035"/>
        </a:xfrm>
        <a:prstGeom prst="rect">
          <a:avLst/>
        </a:prstGeom>
        <a:solidFill>
          <a:schemeClr val="lt1"/>
        </a:solidFill>
        <a:ln w="9525" cmpd="sng">
          <a:solidFill>
            <a:srgbClr val="7F7F7F"/>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b="0" i="0">
              <a:solidFill>
                <a:schemeClr val="tx1">
                  <a:lumMod val="65000"/>
                  <a:lumOff val="35000"/>
                </a:schemeClr>
              </a:solidFill>
              <a:effectLst/>
              <a:latin typeface="+mn-lt"/>
              <a:ea typeface="+mn-ea"/>
              <a:cs typeface="+mn-cs"/>
            </a:rPr>
            <a:t>2. ¿Qué insumos </a:t>
          </a:r>
          <a:r>
            <a:rPr lang="en-US" sz="1100" b="1" i="0">
              <a:solidFill>
                <a:schemeClr val="tx1">
                  <a:lumMod val="65000"/>
                  <a:lumOff val="35000"/>
                </a:schemeClr>
              </a:solidFill>
              <a:effectLst/>
              <a:latin typeface="+mn-lt"/>
              <a:ea typeface="+mn-ea"/>
              <a:cs typeface="+mn-cs"/>
            </a:rPr>
            <a:t>podrías comprar</a:t>
          </a:r>
          <a:r>
            <a:rPr lang="en-US" sz="1100" b="0" i="0">
              <a:solidFill>
                <a:schemeClr val="tx1">
                  <a:lumMod val="65000"/>
                  <a:lumOff val="35000"/>
                </a:schemeClr>
              </a:solidFill>
              <a:effectLst/>
              <a:latin typeface="+mn-lt"/>
              <a:ea typeface="+mn-ea"/>
              <a:cs typeface="+mn-cs"/>
            </a:rPr>
            <a:t> de una compañía vecina? </a:t>
          </a:r>
        </a:p>
        <a:p>
          <a:pPr algn="ctr"/>
          <a:r>
            <a:rPr lang="en-US" sz="1100" b="0" i="0">
              <a:solidFill>
                <a:schemeClr val="tx1">
                  <a:lumMod val="65000"/>
                  <a:lumOff val="35000"/>
                </a:schemeClr>
              </a:solidFill>
              <a:effectLst/>
              <a:latin typeface="+mn-lt"/>
              <a:ea typeface="+mn-ea"/>
              <a:cs typeface="+mn-cs"/>
            </a:rPr>
            <a:t>o</a:t>
          </a:r>
        </a:p>
        <a:p>
          <a:pPr algn="ctr"/>
          <a:r>
            <a:rPr lang="en-US" sz="1100" b="0" i="0">
              <a:solidFill>
                <a:schemeClr val="tx1">
                  <a:lumMod val="65000"/>
                  <a:lumOff val="35000"/>
                </a:schemeClr>
              </a:solidFill>
              <a:effectLst/>
              <a:latin typeface="+mn-lt"/>
              <a:ea typeface="+mn-ea"/>
              <a:cs typeface="+mn-cs"/>
            </a:rPr>
            <a:t> ¿Qué insumos </a:t>
          </a:r>
          <a:r>
            <a:rPr lang="en-US" sz="1100" b="1" i="0">
              <a:solidFill>
                <a:schemeClr val="tx1">
                  <a:lumMod val="65000"/>
                  <a:lumOff val="35000"/>
                </a:schemeClr>
              </a:solidFill>
              <a:effectLst/>
              <a:latin typeface="+mn-lt"/>
              <a:ea typeface="+mn-ea"/>
              <a:cs typeface="+mn-cs"/>
            </a:rPr>
            <a:t>podrías vender</a:t>
          </a:r>
          <a:r>
            <a:rPr lang="en-US" sz="1100" b="0" i="0">
              <a:solidFill>
                <a:schemeClr val="tx1">
                  <a:lumMod val="65000"/>
                  <a:lumOff val="35000"/>
                </a:schemeClr>
              </a:solidFill>
              <a:effectLst/>
              <a:latin typeface="+mn-lt"/>
              <a:ea typeface="+mn-ea"/>
              <a:cs typeface="+mn-cs"/>
            </a:rPr>
            <a:t> a una empresa vecina?</a:t>
          </a:r>
          <a:endParaRPr lang="en-US" sz="1200">
            <a:solidFill>
              <a:schemeClr val="tx1">
                <a:lumMod val="65000"/>
                <a:lumOff val="35000"/>
              </a:schemeClr>
            </a:solidFill>
          </a:endParaRPr>
        </a:p>
      </xdr:txBody>
    </xdr:sp>
    <xdr:clientData/>
  </xdr:twoCellAnchor>
  <xdr:twoCellAnchor>
    <xdr:from>
      <xdr:col>2</xdr:col>
      <xdr:colOff>325533</xdr:colOff>
      <xdr:row>14</xdr:row>
      <xdr:rowOff>78443</xdr:rowOff>
    </xdr:from>
    <xdr:to>
      <xdr:col>3</xdr:col>
      <xdr:colOff>896471</xdr:colOff>
      <xdr:row>17</xdr:row>
      <xdr:rowOff>7257</xdr:rowOff>
    </xdr:to>
    <xdr:cxnSp macro="">
      <xdr:nvCxnSpPr>
        <xdr:cNvPr id="13" name="Straight Arrow Connector 12">
          <a:extLst>
            <a:ext uri="{FF2B5EF4-FFF2-40B4-BE49-F238E27FC236}">
              <a16:creationId xmlns:a16="http://schemas.microsoft.com/office/drawing/2014/main" id="{00000000-0008-0000-0200-00000D000000}"/>
            </a:ext>
          </a:extLst>
        </xdr:cNvPr>
        <xdr:cNvCxnSpPr>
          <a:stCxn id="12" idx="0"/>
        </xdr:cNvCxnSpPr>
      </xdr:nvCxnSpPr>
      <xdr:spPr>
        <a:xfrm flipH="1" flipV="1">
          <a:off x="2287270" y="5120005"/>
          <a:ext cx="1590040" cy="337185"/>
        </a:xfrm>
        <a:prstGeom prst="straightConnector1">
          <a:avLst/>
        </a:prstGeom>
        <a:ln w="15875">
          <a:solidFill>
            <a:srgbClr val="7F7F7F"/>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320949</xdr:colOff>
      <xdr:row>14</xdr:row>
      <xdr:rowOff>79381</xdr:rowOff>
    </xdr:from>
    <xdr:to>
      <xdr:col>3</xdr:col>
      <xdr:colOff>896471</xdr:colOff>
      <xdr:row>17</xdr:row>
      <xdr:rowOff>7257</xdr:rowOff>
    </xdr:to>
    <xdr:cxnSp macro="">
      <xdr:nvCxnSpPr>
        <xdr:cNvPr id="15" name="Straight Arrow Connector 14">
          <a:extLst>
            <a:ext uri="{FF2B5EF4-FFF2-40B4-BE49-F238E27FC236}">
              <a16:creationId xmlns:a16="http://schemas.microsoft.com/office/drawing/2014/main" id="{00000000-0008-0000-0200-00000F000000}"/>
            </a:ext>
          </a:extLst>
        </xdr:cNvPr>
        <xdr:cNvCxnSpPr>
          <a:stCxn id="12" idx="0"/>
        </xdr:cNvCxnSpPr>
      </xdr:nvCxnSpPr>
      <xdr:spPr>
        <a:xfrm flipH="1" flipV="1">
          <a:off x="3302000" y="5121275"/>
          <a:ext cx="575310" cy="335915"/>
        </a:xfrm>
        <a:prstGeom prst="straightConnector1">
          <a:avLst/>
        </a:prstGeom>
        <a:ln w="15875">
          <a:solidFill>
            <a:srgbClr val="7F7F7F"/>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409573</xdr:colOff>
      <xdr:row>17</xdr:row>
      <xdr:rowOff>31937</xdr:rowOff>
    </xdr:from>
    <xdr:to>
      <xdr:col>10</xdr:col>
      <xdr:colOff>806823</xdr:colOff>
      <xdr:row>21</xdr:row>
      <xdr:rowOff>7204</xdr:rowOff>
    </xdr:to>
    <xdr:sp macro="" textlink="">
      <xdr:nvSpPr>
        <xdr:cNvPr id="21" name="TextBox 20">
          <a:extLst>
            <a:ext uri="{FF2B5EF4-FFF2-40B4-BE49-F238E27FC236}">
              <a16:creationId xmlns:a16="http://schemas.microsoft.com/office/drawing/2014/main" id="{00000000-0008-0000-0200-000015000000}"/>
            </a:ext>
          </a:extLst>
        </xdr:cNvPr>
        <xdr:cNvSpPr txBox="1"/>
      </xdr:nvSpPr>
      <xdr:spPr>
        <a:xfrm>
          <a:off x="5733415" y="5481955"/>
          <a:ext cx="4817110" cy="1118235"/>
        </a:xfrm>
        <a:prstGeom prst="rect">
          <a:avLst/>
        </a:prstGeom>
        <a:solidFill>
          <a:schemeClr val="lt1"/>
        </a:solidFill>
        <a:ln w="9525" cmpd="sng">
          <a:solidFill>
            <a:srgbClr val="7F7F7F"/>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b="0" i="0">
              <a:solidFill>
                <a:schemeClr val="tx1">
                  <a:lumMod val="65000"/>
                  <a:lumOff val="35000"/>
                </a:schemeClr>
              </a:solidFill>
              <a:effectLst/>
              <a:latin typeface="+mn-lt"/>
              <a:ea typeface="+mn-ea"/>
              <a:cs typeface="+mn-cs"/>
            </a:rPr>
            <a:t>3. ¿Qué tipo de </a:t>
          </a:r>
          <a:r>
            <a:rPr lang="en-US" sz="1100" b="1" i="0">
              <a:solidFill>
                <a:schemeClr val="tx1">
                  <a:lumMod val="65000"/>
                  <a:lumOff val="35000"/>
                </a:schemeClr>
              </a:solidFill>
              <a:effectLst/>
              <a:latin typeface="+mn-lt"/>
              <a:ea typeface="+mn-ea"/>
              <a:cs typeface="+mn-cs"/>
            </a:rPr>
            <a:t>empresa podría vender </a:t>
          </a:r>
          <a:r>
            <a:rPr lang="en-US" sz="1100" b="0" i="0">
              <a:solidFill>
                <a:schemeClr val="tx1">
                  <a:lumMod val="65000"/>
                  <a:lumOff val="35000"/>
                </a:schemeClr>
              </a:solidFill>
              <a:effectLst/>
              <a:latin typeface="+mn-lt"/>
              <a:ea typeface="+mn-ea"/>
              <a:cs typeface="+mn-cs"/>
            </a:rPr>
            <a:t>esta entrada como un subproducto?</a:t>
          </a:r>
        </a:p>
        <a:p>
          <a:pPr algn="ctr"/>
          <a:r>
            <a:rPr lang="en-US" sz="1100" b="0" i="0">
              <a:solidFill>
                <a:schemeClr val="tx1">
                  <a:lumMod val="65000"/>
                  <a:lumOff val="35000"/>
                </a:schemeClr>
              </a:solidFill>
              <a:effectLst/>
              <a:latin typeface="+mn-lt"/>
              <a:ea typeface="+mn-ea"/>
              <a:cs typeface="+mn-cs"/>
            </a:rPr>
            <a:t> o</a:t>
          </a:r>
        </a:p>
        <a:p>
          <a:pPr algn="ctr"/>
          <a:r>
            <a:rPr lang="en-US" sz="1100" b="0" i="0">
              <a:solidFill>
                <a:schemeClr val="tx1">
                  <a:lumMod val="65000"/>
                  <a:lumOff val="35000"/>
                </a:schemeClr>
              </a:solidFill>
              <a:effectLst/>
              <a:latin typeface="+mn-lt"/>
              <a:ea typeface="+mn-ea"/>
              <a:cs typeface="+mn-cs"/>
            </a:rPr>
            <a:t> ¿Qué tipo de </a:t>
          </a:r>
          <a:r>
            <a:rPr lang="en-US" sz="1100" b="1" i="0">
              <a:solidFill>
                <a:schemeClr val="tx1">
                  <a:lumMod val="65000"/>
                  <a:lumOff val="35000"/>
                </a:schemeClr>
              </a:solidFill>
              <a:effectLst/>
              <a:latin typeface="+mn-lt"/>
              <a:ea typeface="+mn-ea"/>
              <a:cs typeface="+mn-cs"/>
            </a:rPr>
            <a:t>empresa podría estar interesada </a:t>
          </a:r>
          <a:r>
            <a:rPr lang="en-US" sz="1100" b="0" i="0">
              <a:solidFill>
                <a:schemeClr val="tx1">
                  <a:lumMod val="65000"/>
                  <a:lumOff val="35000"/>
                </a:schemeClr>
              </a:solidFill>
              <a:effectLst/>
              <a:latin typeface="+mn-lt"/>
              <a:ea typeface="+mn-ea"/>
              <a:cs typeface="+mn-cs"/>
            </a:rPr>
            <a:t>en comprar este subproducto?</a:t>
          </a:r>
          <a:endParaRPr lang="en-US" sz="1200">
            <a:solidFill>
              <a:schemeClr val="tx1">
                <a:lumMod val="65000"/>
                <a:lumOff val="35000"/>
              </a:schemeClr>
            </a:solidFill>
            <a:effectLst/>
          </a:endParaRPr>
        </a:p>
      </xdr:txBody>
    </xdr:sp>
    <xdr:clientData/>
  </xdr:twoCellAnchor>
  <xdr:twoCellAnchor>
    <xdr:from>
      <xdr:col>17</xdr:col>
      <xdr:colOff>17356</xdr:colOff>
      <xdr:row>14</xdr:row>
      <xdr:rowOff>27540</xdr:rowOff>
    </xdr:from>
    <xdr:to>
      <xdr:col>17</xdr:col>
      <xdr:colOff>876540</xdr:colOff>
      <xdr:row>16</xdr:row>
      <xdr:rowOff>84097</xdr:rowOff>
    </xdr:to>
    <xdr:cxnSp macro="">
      <xdr:nvCxnSpPr>
        <xdr:cNvPr id="28" name="Straight Arrow Connector 27">
          <a:extLst>
            <a:ext uri="{FF2B5EF4-FFF2-40B4-BE49-F238E27FC236}">
              <a16:creationId xmlns:a16="http://schemas.microsoft.com/office/drawing/2014/main" id="{00000000-0008-0000-0200-00001C000000}"/>
            </a:ext>
          </a:extLst>
        </xdr:cNvPr>
        <xdr:cNvCxnSpPr>
          <a:stCxn id="103" idx="0"/>
        </xdr:cNvCxnSpPr>
      </xdr:nvCxnSpPr>
      <xdr:spPr>
        <a:xfrm flipV="1">
          <a:off x="15152370" y="5069205"/>
          <a:ext cx="859155" cy="361950"/>
        </a:xfrm>
        <a:prstGeom prst="straightConnector1">
          <a:avLst/>
        </a:prstGeom>
        <a:ln w="15875">
          <a:solidFill>
            <a:srgbClr val="7F7F7F"/>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276468</xdr:colOff>
      <xdr:row>14</xdr:row>
      <xdr:rowOff>24366</xdr:rowOff>
    </xdr:from>
    <xdr:to>
      <xdr:col>17</xdr:col>
      <xdr:colOff>17356</xdr:colOff>
      <xdr:row>16</xdr:row>
      <xdr:rowOff>84097</xdr:rowOff>
    </xdr:to>
    <xdr:cxnSp macro="">
      <xdr:nvCxnSpPr>
        <xdr:cNvPr id="29" name="Straight Arrow Connector 28">
          <a:extLst>
            <a:ext uri="{FF2B5EF4-FFF2-40B4-BE49-F238E27FC236}">
              <a16:creationId xmlns:a16="http://schemas.microsoft.com/office/drawing/2014/main" id="{00000000-0008-0000-0200-00001D000000}"/>
            </a:ext>
          </a:extLst>
        </xdr:cNvPr>
        <xdr:cNvCxnSpPr>
          <a:stCxn id="103" idx="0"/>
        </xdr:cNvCxnSpPr>
      </xdr:nvCxnSpPr>
      <xdr:spPr>
        <a:xfrm flipH="1" flipV="1">
          <a:off x="13982700" y="5066030"/>
          <a:ext cx="1169670" cy="365125"/>
        </a:xfrm>
        <a:prstGeom prst="straightConnector1">
          <a:avLst/>
        </a:prstGeom>
        <a:ln w="15875">
          <a:solidFill>
            <a:srgbClr val="7F7F7F"/>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330575</xdr:colOff>
      <xdr:row>21</xdr:row>
      <xdr:rowOff>33618</xdr:rowOff>
    </xdr:from>
    <xdr:to>
      <xdr:col>3</xdr:col>
      <xdr:colOff>896471</xdr:colOff>
      <xdr:row>23</xdr:row>
      <xdr:rowOff>56029</xdr:rowOff>
    </xdr:to>
    <xdr:cxnSp macro="">
      <xdr:nvCxnSpPr>
        <xdr:cNvPr id="32" name="Straight Arrow Connector 31">
          <a:extLst>
            <a:ext uri="{FF2B5EF4-FFF2-40B4-BE49-F238E27FC236}">
              <a16:creationId xmlns:a16="http://schemas.microsoft.com/office/drawing/2014/main" id="{00000000-0008-0000-0200-000020000000}"/>
            </a:ext>
          </a:extLst>
        </xdr:cNvPr>
        <xdr:cNvCxnSpPr>
          <a:stCxn id="12" idx="2"/>
        </xdr:cNvCxnSpPr>
      </xdr:nvCxnSpPr>
      <xdr:spPr>
        <a:xfrm flipH="1">
          <a:off x="2292350" y="6626225"/>
          <a:ext cx="1584960" cy="328295"/>
        </a:xfrm>
        <a:prstGeom prst="straightConnector1">
          <a:avLst/>
        </a:prstGeom>
        <a:ln w="15875">
          <a:solidFill>
            <a:srgbClr val="7F7F7F"/>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320949</xdr:colOff>
      <xdr:row>21</xdr:row>
      <xdr:rowOff>33618</xdr:rowOff>
    </xdr:from>
    <xdr:to>
      <xdr:col>3</xdr:col>
      <xdr:colOff>896471</xdr:colOff>
      <xdr:row>23</xdr:row>
      <xdr:rowOff>60325</xdr:rowOff>
    </xdr:to>
    <xdr:cxnSp macro="">
      <xdr:nvCxnSpPr>
        <xdr:cNvPr id="35" name="Straight Arrow Connector 34">
          <a:extLst>
            <a:ext uri="{FF2B5EF4-FFF2-40B4-BE49-F238E27FC236}">
              <a16:creationId xmlns:a16="http://schemas.microsoft.com/office/drawing/2014/main" id="{00000000-0008-0000-0200-000023000000}"/>
            </a:ext>
          </a:extLst>
        </xdr:cNvPr>
        <xdr:cNvCxnSpPr>
          <a:stCxn id="12" idx="2"/>
        </xdr:cNvCxnSpPr>
      </xdr:nvCxnSpPr>
      <xdr:spPr>
        <a:xfrm flipH="1">
          <a:off x="3302000" y="6626225"/>
          <a:ext cx="575310" cy="332740"/>
        </a:xfrm>
        <a:prstGeom prst="straightConnector1">
          <a:avLst/>
        </a:prstGeom>
        <a:ln w="15875">
          <a:solidFill>
            <a:srgbClr val="7F7F7F"/>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312965</xdr:colOff>
      <xdr:row>14</xdr:row>
      <xdr:rowOff>13607</xdr:rowOff>
    </xdr:from>
    <xdr:to>
      <xdr:col>8</xdr:col>
      <xdr:colOff>316186</xdr:colOff>
      <xdr:row>17</xdr:row>
      <xdr:rowOff>11979</xdr:rowOff>
    </xdr:to>
    <xdr:cxnSp macro="">
      <xdr:nvCxnSpPr>
        <xdr:cNvPr id="89" name="Straight Arrow Connector 88">
          <a:extLst>
            <a:ext uri="{FF2B5EF4-FFF2-40B4-BE49-F238E27FC236}">
              <a16:creationId xmlns:a16="http://schemas.microsoft.com/office/drawing/2014/main" id="{00000000-0008-0000-0200-000059000000}"/>
            </a:ext>
          </a:extLst>
        </xdr:cNvPr>
        <xdr:cNvCxnSpPr/>
      </xdr:nvCxnSpPr>
      <xdr:spPr>
        <a:xfrm flipH="1" flipV="1">
          <a:off x="7846695" y="5055235"/>
          <a:ext cx="3175" cy="406400"/>
        </a:xfrm>
        <a:prstGeom prst="straightConnector1">
          <a:avLst/>
        </a:prstGeom>
        <a:ln w="15875">
          <a:solidFill>
            <a:srgbClr val="7F7F7F"/>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347382</xdr:colOff>
      <xdr:row>21</xdr:row>
      <xdr:rowOff>33618</xdr:rowOff>
    </xdr:from>
    <xdr:to>
      <xdr:col>8</xdr:col>
      <xdr:colOff>353785</xdr:colOff>
      <xdr:row>23</xdr:row>
      <xdr:rowOff>81643</xdr:rowOff>
    </xdr:to>
    <xdr:cxnSp macro="">
      <xdr:nvCxnSpPr>
        <xdr:cNvPr id="95" name="Straight Arrow Connector 94">
          <a:extLst>
            <a:ext uri="{FF2B5EF4-FFF2-40B4-BE49-F238E27FC236}">
              <a16:creationId xmlns:a16="http://schemas.microsoft.com/office/drawing/2014/main" id="{00000000-0008-0000-0200-00005F000000}"/>
            </a:ext>
          </a:extLst>
        </xdr:cNvPr>
        <xdr:cNvCxnSpPr/>
      </xdr:nvCxnSpPr>
      <xdr:spPr>
        <a:xfrm>
          <a:off x="7881620" y="6626225"/>
          <a:ext cx="6350" cy="353695"/>
        </a:xfrm>
        <a:prstGeom prst="straightConnector1">
          <a:avLst/>
        </a:prstGeom>
        <a:ln w="15875">
          <a:solidFill>
            <a:srgbClr val="7F7F7F"/>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289165</xdr:colOff>
      <xdr:row>16</xdr:row>
      <xdr:rowOff>84097</xdr:rowOff>
    </xdr:from>
    <xdr:to>
      <xdr:col>17</xdr:col>
      <xdr:colOff>1115786</xdr:colOff>
      <xdr:row>20</xdr:row>
      <xdr:rowOff>204107</xdr:rowOff>
    </xdr:to>
    <xdr:sp macro="" textlink="">
      <xdr:nvSpPr>
        <xdr:cNvPr id="103" name="TextBox 102">
          <a:extLst>
            <a:ext uri="{FF2B5EF4-FFF2-40B4-BE49-F238E27FC236}">
              <a16:creationId xmlns:a16="http://schemas.microsoft.com/office/drawing/2014/main" id="{00000000-0008-0000-0200-000067000000}"/>
            </a:ext>
          </a:extLst>
        </xdr:cNvPr>
        <xdr:cNvSpPr txBox="1"/>
      </xdr:nvSpPr>
      <xdr:spPr>
        <a:xfrm>
          <a:off x="13995400" y="5431155"/>
          <a:ext cx="2255520" cy="1118235"/>
        </a:xfrm>
        <a:prstGeom prst="rect">
          <a:avLst/>
        </a:prstGeom>
        <a:solidFill>
          <a:schemeClr val="lt1"/>
        </a:solidFill>
        <a:ln w="9525" cmpd="sng">
          <a:solidFill>
            <a:srgbClr val="7F7F7F"/>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b="1" i="0">
              <a:solidFill>
                <a:schemeClr val="tx1">
                  <a:lumMod val="65000"/>
                  <a:lumOff val="35000"/>
                </a:schemeClr>
              </a:solidFill>
              <a:effectLst/>
              <a:latin typeface="+mn-lt"/>
              <a:ea typeface="+mn-ea"/>
              <a:cs typeface="+mn-cs"/>
            </a:rPr>
            <a:t>4. ¿Más información? </a:t>
          </a:r>
        </a:p>
        <a:p>
          <a:pPr algn="ctr"/>
          <a:r>
            <a:rPr lang="en-US" sz="1100" b="0" i="0">
              <a:solidFill>
                <a:schemeClr val="tx1">
                  <a:lumMod val="65000"/>
                  <a:lumOff val="35000"/>
                </a:schemeClr>
              </a:solidFill>
              <a:effectLst/>
              <a:latin typeface="+mn-lt"/>
              <a:ea typeface="+mn-ea"/>
              <a:cs typeface="+mn-cs"/>
            </a:rPr>
            <a:t>Consulte "Referencias" para enlaces web y artículos académicos.</a:t>
          </a:r>
          <a:endParaRPr lang="en-US" sz="1200">
            <a:solidFill>
              <a:schemeClr val="tx1">
                <a:lumMod val="65000"/>
                <a:lumOff val="35000"/>
              </a:schemeClr>
            </a:solidFill>
          </a:endParaRPr>
        </a:p>
      </xdr:txBody>
    </xdr:sp>
    <xdr:clientData/>
  </xdr:twoCellAnchor>
  <xdr:twoCellAnchor>
    <xdr:from>
      <xdr:col>15</xdr:col>
      <xdr:colOff>371718</xdr:colOff>
      <xdr:row>20</xdr:row>
      <xdr:rowOff>204107</xdr:rowOff>
    </xdr:from>
    <xdr:to>
      <xdr:col>17</xdr:col>
      <xdr:colOff>17356</xdr:colOff>
      <xdr:row>23</xdr:row>
      <xdr:rowOff>43409</xdr:rowOff>
    </xdr:to>
    <xdr:cxnSp macro="">
      <xdr:nvCxnSpPr>
        <xdr:cNvPr id="109" name="Straight Arrow Connector 108">
          <a:extLst>
            <a:ext uri="{FF2B5EF4-FFF2-40B4-BE49-F238E27FC236}">
              <a16:creationId xmlns:a16="http://schemas.microsoft.com/office/drawing/2014/main" id="{00000000-0008-0000-0200-00006D000000}"/>
            </a:ext>
          </a:extLst>
        </xdr:cNvPr>
        <xdr:cNvCxnSpPr>
          <a:stCxn id="103" idx="2"/>
        </xdr:cNvCxnSpPr>
      </xdr:nvCxnSpPr>
      <xdr:spPr>
        <a:xfrm flipH="1">
          <a:off x="14077950" y="6549390"/>
          <a:ext cx="1074420" cy="392430"/>
        </a:xfrm>
        <a:prstGeom prst="straightConnector1">
          <a:avLst/>
        </a:prstGeom>
        <a:ln w="15875">
          <a:solidFill>
            <a:srgbClr val="7F7F7F"/>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17356</xdr:colOff>
      <xdr:row>20</xdr:row>
      <xdr:rowOff>204107</xdr:rowOff>
    </xdr:from>
    <xdr:to>
      <xdr:col>17</xdr:col>
      <xdr:colOff>838440</xdr:colOff>
      <xdr:row>23</xdr:row>
      <xdr:rowOff>27534</xdr:rowOff>
    </xdr:to>
    <xdr:cxnSp macro="">
      <xdr:nvCxnSpPr>
        <xdr:cNvPr id="112" name="Straight Arrow Connector 111">
          <a:extLst>
            <a:ext uri="{FF2B5EF4-FFF2-40B4-BE49-F238E27FC236}">
              <a16:creationId xmlns:a16="http://schemas.microsoft.com/office/drawing/2014/main" id="{00000000-0008-0000-0200-000070000000}"/>
            </a:ext>
          </a:extLst>
        </xdr:cNvPr>
        <xdr:cNvCxnSpPr>
          <a:stCxn id="103" idx="2"/>
        </xdr:cNvCxnSpPr>
      </xdr:nvCxnSpPr>
      <xdr:spPr>
        <a:xfrm>
          <a:off x="15152370" y="6549390"/>
          <a:ext cx="821055" cy="376555"/>
        </a:xfrm>
        <a:prstGeom prst="straightConnector1">
          <a:avLst/>
        </a:prstGeom>
        <a:ln w="15875">
          <a:solidFill>
            <a:srgbClr val="7F7F7F"/>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481853</xdr:colOff>
      <xdr:row>0</xdr:row>
      <xdr:rowOff>113660</xdr:rowOff>
    </xdr:from>
    <xdr:ext cx="3923227" cy="598714"/>
    <xdr:sp macro="" textlink="">
      <xdr:nvSpPr>
        <xdr:cNvPr id="49" name="Rectangle 1">
          <a:hlinkClick xmlns:r="http://schemas.openxmlformats.org/officeDocument/2006/relationships" r:id="rId1"/>
          <a:extLst>
            <a:ext uri="{FF2B5EF4-FFF2-40B4-BE49-F238E27FC236}">
              <a16:creationId xmlns:a16="http://schemas.microsoft.com/office/drawing/2014/main" id="{00000000-0008-0000-0200-000031000000}"/>
            </a:ext>
          </a:extLst>
        </xdr:cNvPr>
        <xdr:cNvSpPr/>
      </xdr:nvSpPr>
      <xdr:spPr>
        <a:xfrm>
          <a:off x="14187805" y="113030"/>
          <a:ext cx="3923665" cy="598805"/>
        </a:xfrm>
        <a:prstGeom prst="roundRect">
          <a:avLst/>
        </a:prstGeom>
        <a:solidFill>
          <a:srgbClr val="F17B24"/>
        </a:solidFill>
        <a:ln>
          <a:noFill/>
        </a:ln>
        <a:effectLst>
          <a:outerShdw blurRad="63500" dist="25400" dir="2700000" algn="tl" rotWithShape="0">
            <a:prstClr val="black">
              <a:alpha val="40000"/>
            </a:prstClr>
          </a:outerShdw>
          <a:softEdge rad="25400"/>
        </a:effectLst>
        <a:scene3d>
          <a:camera prst="orthographicFront"/>
          <a:lightRig rig="threePt" dir="t"/>
        </a:scene3d>
        <a:sp3d>
          <a:bevelT w="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US" sz="1800" b="1" i="0">
              <a:solidFill>
                <a:schemeClr val="lt1"/>
              </a:solidFill>
              <a:effectLst/>
              <a:latin typeface="+mn-lt"/>
              <a:ea typeface="+mn-ea"/>
              <a:cs typeface="+mn-cs"/>
            </a:rPr>
            <a:t>BUSCAR SUBPRODUCTOS O RESIDUOS</a:t>
          </a:r>
          <a:endParaRPr lang="en-GB" sz="1800" b="1" u="none">
            <a:solidFill>
              <a:schemeClr val="bg1"/>
            </a:solidFill>
            <a:effectLst/>
            <a:latin typeface="+mn-lt"/>
            <a:ea typeface="+mn-ea"/>
            <a:cs typeface="+mn-cs"/>
          </a:endParaRPr>
        </a:p>
      </xdr:txBody>
    </xdr:sp>
    <xdr:clientData fPrintsWithSheet="0"/>
  </xdr:oneCellAnchor>
  <xdr:twoCellAnchor>
    <xdr:from>
      <xdr:col>17</xdr:col>
      <xdr:colOff>3081617</xdr:colOff>
      <xdr:row>0</xdr:row>
      <xdr:rowOff>113660</xdr:rowOff>
    </xdr:from>
    <xdr:to>
      <xdr:col>17</xdr:col>
      <xdr:colOff>4650441</xdr:colOff>
      <xdr:row>1</xdr:row>
      <xdr:rowOff>420273</xdr:rowOff>
    </xdr:to>
    <xdr:sp macro="" textlink="">
      <xdr:nvSpPr>
        <xdr:cNvPr id="31" name="Rectangle 1">
          <a:hlinkClick xmlns:r="http://schemas.openxmlformats.org/officeDocument/2006/relationships" r:id="rId2"/>
          <a:extLst>
            <a:ext uri="{FF2B5EF4-FFF2-40B4-BE49-F238E27FC236}">
              <a16:creationId xmlns:a16="http://schemas.microsoft.com/office/drawing/2014/main" id="{00000000-0008-0000-0200-00001F000000}"/>
            </a:ext>
          </a:extLst>
        </xdr:cNvPr>
        <xdr:cNvSpPr/>
      </xdr:nvSpPr>
      <xdr:spPr>
        <a:xfrm>
          <a:off x="18216245" y="113030"/>
          <a:ext cx="1569085" cy="585470"/>
        </a:xfrm>
        <a:prstGeom prst="roundRect">
          <a:avLst/>
        </a:prstGeom>
        <a:solidFill>
          <a:srgbClr val="F17B24"/>
        </a:solidFill>
        <a:ln>
          <a:noFill/>
        </a:ln>
        <a:effectLst>
          <a:outerShdw blurRad="63500" dist="25400" dir="2700000" algn="tl" rotWithShape="0">
            <a:prstClr val="black">
              <a:alpha val="40000"/>
            </a:prstClr>
          </a:outerShdw>
          <a:softEdge rad="25400"/>
        </a:effectLst>
        <a:scene3d>
          <a:camera prst="orthographicFront"/>
          <a:lightRig rig="threePt" dir="t"/>
        </a:scene3d>
        <a:sp3d>
          <a:bevelT w="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lang="es-ES" sz="1800" b="1" i="0">
              <a:solidFill>
                <a:schemeClr val="lt1"/>
              </a:solidFill>
              <a:effectLst/>
              <a:latin typeface="+mn-lt"/>
              <a:ea typeface="+mn-ea"/>
              <a:cs typeface="+mn-cs"/>
            </a:rPr>
            <a:t>REFERENCIAS</a:t>
          </a:r>
        </a:p>
      </xdr:txBody>
    </xdr:sp>
    <xdr:clientData fPrintsWithSheet="0"/>
  </xdr:twoCellAnchor>
  <xdr:twoCellAnchor>
    <xdr:from>
      <xdr:col>12</xdr:col>
      <xdr:colOff>549087</xdr:colOff>
      <xdr:row>0</xdr:row>
      <xdr:rowOff>127266</xdr:rowOff>
    </xdr:from>
    <xdr:to>
      <xdr:col>15</xdr:col>
      <xdr:colOff>387372</xdr:colOff>
      <xdr:row>1</xdr:row>
      <xdr:rowOff>420807</xdr:rowOff>
    </xdr:to>
    <xdr:sp macro="" textlink="">
      <xdr:nvSpPr>
        <xdr:cNvPr id="33" name="Rectangle 1">
          <a:hlinkClick xmlns:r="http://schemas.openxmlformats.org/officeDocument/2006/relationships" r:id="rId3"/>
          <a:extLst>
            <a:ext uri="{FF2B5EF4-FFF2-40B4-BE49-F238E27FC236}">
              <a16:creationId xmlns:a16="http://schemas.microsoft.com/office/drawing/2014/main" id="{00000000-0008-0000-0200-000021000000}"/>
            </a:ext>
          </a:extLst>
        </xdr:cNvPr>
        <xdr:cNvSpPr/>
      </xdr:nvSpPr>
      <xdr:spPr>
        <a:xfrm>
          <a:off x="12111990" y="127000"/>
          <a:ext cx="1981835" cy="572135"/>
        </a:xfrm>
        <a:prstGeom prst="roundRect">
          <a:avLst/>
        </a:prstGeom>
        <a:solidFill>
          <a:srgbClr val="F17B24"/>
        </a:solidFill>
        <a:ln>
          <a:noFill/>
        </a:ln>
        <a:effectLst>
          <a:outerShdw blurRad="63500" dist="25400" dir="2700000" algn="tl" rotWithShape="0">
            <a:prstClr val="black">
              <a:alpha val="40000"/>
            </a:prstClr>
          </a:outerShdw>
          <a:softEdge rad="25400"/>
        </a:effectLst>
        <a:scene3d>
          <a:camera prst="orthographicFront"/>
          <a:lightRig rig="threePt" dir="t"/>
        </a:scene3d>
        <a:sp3d>
          <a:bevelT w="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GB" sz="1800" b="1" u="none" baseline="0">
              <a:solidFill>
                <a:schemeClr val="bg1"/>
              </a:solidFill>
              <a:effectLst/>
              <a:latin typeface="+mn-lt"/>
              <a:ea typeface="+mn-ea"/>
              <a:cs typeface="+mn-cs"/>
            </a:rPr>
            <a:t>INSTRUCCIONES</a:t>
          </a:r>
          <a:endParaRPr lang="en-GB" sz="1800" b="1" u="none">
            <a:solidFill>
              <a:schemeClr val="bg1"/>
            </a:solidFill>
            <a:effectLst/>
            <a:latin typeface="+mn-lt"/>
            <a:ea typeface="+mn-ea"/>
            <a:cs typeface="+mn-cs"/>
          </a:endParaRPr>
        </a:p>
      </xdr:txBody>
    </xdr:sp>
    <xdr:clientData fPrintsWithSheet="0"/>
  </xdr:twoCellAnchor>
</xdr:wsDr>
</file>

<file path=xl/drawings/drawing4.xml><?xml version="1.0" encoding="utf-8"?>
<xdr:wsDr xmlns:xdr="http://schemas.openxmlformats.org/drawingml/2006/spreadsheetDrawing" xmlns:a="http://schemas.openxmlformats.org/drawingml/2006/main">
  <xdr:oneCellAnchor>
    <xdr:from>
      <xdr:col>1</xdr:col>
      <xdr:colOff>6086475</xdr:colOff>
      <xdr:row>0</xdr:row>
      <xdr:rowOff>123825</xdr:rowOff>
    </xdr:from>
    <xdr:ext cx="3146426" cy="598714"/>
    <xdr:sp macro="" textlink="">
      <xdr:nvSpPr>
        <xdr:cNvPr id="8" name="Rectangle 1">
          <a:hlinkClick xmlns:r="http://schemas.openxmlformats.org/officeDocument/2006/relationships" r:id="rId1"/>
          <a:extLst>
            <a:ext uri="{FF2B5EF4-FFF2-40B4-BE49-F238E27FC236}">
              <a16:creationId xmlns:a16="http://schemas.microsoft.com/office/drawing/2014/main" id="{00000000-0008-0000-0300-000008000000}"/>
            </a:ext>
          </a:extLst>
        </xdr:cNvPr>
        <xdr:cNvSpPr/>
      </xdr:nvSpPr>
      <xdr:spPr>
        <a:xfrm>
          <a:off x="6219825" y="123825"/>
          <a:ext cx="3146425" cy="598170"/>
        </a:xfrm>
        <a:prstGeom prst="roundRect">
          <a:avLst/>
        </a:prstGeom>
        <a:solidFill>
          <a:srgbClr val="F17B24"/>
        </a:solidFill>
        <a:ln>
          <a:noFill/>
        </a:ln>
        <a:effectLst>
          <a:outerShdw blurRad="63500" dist="25400" dir="2700000" algn="tl" rotWithShape="0">
            <a:prstClr val="black">
              <a:alpha val="40000"/>
            </a:prstClr>
          </a:outerShdw>
          <a:softEdge rad="25400"/>
        </a:effectLst>
        <a:scene3d>
          <a:camera prst="orthographicFront"/>
          <a:lightRig rig="threePt" dir="t"/>
        </a:scene3d>
        <a:sp3d>
          <a:bevelT w="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lang="en-US" sz="1400" b="1" i="0">
              <a:solidFill>
                <a:schemeClr val="lt1"/>
              </a:solidFill>
              <a:effectLst/>
              <a:latin typeface="+mn-lt"/>
              <a:ea typeface="+mn-ea"/>
              <a:cs typeface="+mn-cs"/>
            </a:rPr>
            <a:t>BUSCAR SUBPRODUCTOS O RESIDUOS</a:t>
          </a:r>
          <a:endParaRPr lang="en-US" sz="1400">
            <a:effectLst/>
          </a:endParaRPr>
        </a:p>
      </xdr:txBody>
    </xdr:sp>
    <xdr:clientData fPrintsWithSheet="0"/>
  </xdr:oneCellAnchor>
  <xdr:twoCellAnchor>
    <xdr:from>
      <xdr:col>2</xdr:col>
      <xdr:colOff>231137</xdr:colOff>
      <xdr:row>0</xdr:row>
      <xdr:rowOff>114300</xdr:rowOff>
    </xdr:from>
    <xdr:to>
      <xdr:col>4</xdr:col>
      <xdr:colOff>428625</xdr:colOff>
      <xdr:row>1</xdr:row>
      <xdr:rowOff>426356</xdr:rowOff>
    </xdr:to>
    <xdr:sp macro="" textlink="">
      <xdr:nvSpPr>
        <xdr:cNvPr id="9" name="Rectangle 1">
          <a:hlinkClick xmlns:r="http://schemas.openxmlformats.org/officeDocument/2006/relationships" r:id="rId2"/>
          <a:extLst>
            <a:ext uri="{FF2B5EF4-FFF2-40B4-BE49-F238E27FC236}">
              <a16:creationId xmlns:a16="http://schemas.microsoft.com/office/drawing/2014/main" id="{00000000-0008-0000-0300-000009000000}"/>
            </a:ext>
          </a:extLst>
        </xdr:cNvPr>
        <xdr:cNvSpPr/>
      </xdr:nvSpPr>
      <xdr:spPr>
        <a:xfrm>
          <a:off x="11393805" y="114300"/>
          <a:ext cx="1341120" cy="590550"/>
        </a:xfrm>
        <a:prstGeom prst="roundRect">
          <a:avLst/>
        </a:prstGeom>
        <a:solidFill>
          <a:srgbClr val="F17B24"/>
        </a:solidFill>
        <a:ln>
          <a:noFill/>
        </a:ln>
        <a:effectLst>
          <a:outerShdw blurRad="63500" dist="25400" dir="2700000" algn="tl" rotWithShape="0">
            <a:prstClr val="black">
              <a:alpha val="40000"/>
            </a:prstClr>
          </a:outerShdw>
          <a:softEdge rad="25400"/>
        </a:effectLst>
        <a:scene3d>
          <a:camera prst="orthographicFront"/>
          <a:lightRig rig="threePt" dir="t"/>
        </a:scene3d>
        <a:sp3d>
          <a:bevelT w="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GB" sz="1400" b="1" u="none">
              <a:solidFill>
                <a:schemeClr val="bg1"/>
              </a:solidFill>
              <a:effectLst/>
              <a:latin typeface="+mn-lt"/>
              <a:ea typeface="+mn-ea"/>
              <a:cs typeface="+mn-cs"/>
            </a:rPr>
            <a:t>REFERENCIAS</a:t>
          </a:r>
        </a:p>
      </xdr:txBody>
    </xdr:sp>
    <xdr:clientData fPrintsWithSheet="0"/>
  </xdr:twoCellAnchor>
  <xdr:twoCellAnchor>
    <xdr:from>
      <xdr:col>1</xdr:col>
      <xdr:colOff>4524375</xdr:colOff>
      <xdr:row>0</xdr:row>
      <xdr:rowOff>140606</xdr:rowOff>
    </xdr:from>
    <xdr:to>
      <xdr:col>1</xdr:col>
      <xdr:colOff>6010275</xdr:colOff>
      <xdr:row>1</xdr:row>
      <xdr:rowOff>436415</xdr:rowOff>
    </xdr:to>
    <xdr:sp macro="" textlink="">
      <xdr:nvSpPr>
        <xdr:cNvPr id="10" name="Rectangle 1">
          <a:hlinkClick xmlns:r="http://schemas.openxmlformats.org/officeDocument/2006/relationships" r:id="rId3"/>
          <a:extLst>
            <a:ext uri="{FF2B5EF4-FFF2-40B4-BE49-F238E27FC236}">
              <a16:creationId xmlns:a16="http://schemas.microsoft.com/office/drawing/2014/main" id="{00000000-0008-0000-0300-00000A000000}"/>
            </a:ext>
          </a:extLst>
        </xdr:cNvPr>
        <xdr:cNvSpPr/>
      </xdr:nvSpPr>
      <xdr:spPr>
        <a:xfrm>
          <a:off x="4657725" y="140335"/>
          <a:ext cx="1485900" cy="574675"/>
        </a:xfrm>
        <a:prstGeom prst="roundRect">
          <a:avLst/>
        </a:prstGeom>
        <a:solidFill>
          <a:srgbClr val="F17B24"/>
        </a:solidFill>
        <a:ln>
          <a:noFill/>
        </a:ln>
        <a:effectLst>
          <a:outerShdw blurRad="63500" dist="25400" dir="2700000" algn="tl" rotWithShape="0">
            <a:prstClr val="black">
              <a:alpha val="40000"/>
            </a:prstClr>
          </a:outerShdw>
          <a:softEdge rad="25400"/>
        </a:effectLst>
        <a:scene3d>
          <a:camera prst="orthographicFront"/>
          <a:lightRig rig="threePt" dir="t"/>
        </a:scene3d>
        <a:sp3d>
          <a:bevelT w="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GB" sz="1400" b="1" u="none" baseline="0">
              <a:solidFill>
                <a:schemeClr val="bg1"/>
              </a:solidFill>
              <a:effectLst/>
              <a:latin typeface="+mn-lt"/>
              <a:ea typeface="+mn-ea"/>
              <a:cs typeface="+mn-cs"/>
            </a:rPr>
            <a:t>INSTRUCCIONES</a:t>
          </a:r>
          <a:endParaRPr lang="en-GB" sz="1400" b="1" u="none">
            <a:solidFill>
              <a:schemeClr val="bg1"/>
            </a:solidFill>
            <a:effectLst/>
            <a:latin typeface="+mn-lt"/>
            <a:ea typeface="+mn-ea"/>
            <a:cs typeface="+mn-cs"/>
          </a:endParaRPr>
        </a:p>
      </xdr:txBody>
    </xdr:sp>
    <xdr:clientData fPrintsWithSheet="0"/>
  </xdr:twoCellAnchor>
  <xdr:twoCellAnchor>
    <xdr:from>
      <xdr:col>1</xdr:col>
      <xdr:colOff>9277350</xdr:colOff>
      <xdr:row>0</xdr:row>
      <xdr:rowOff>114300</xdr:rowOff>
    </xdr:from>
    <xdr:to>
      <xdr:col>2</xdr:col>
      <xdr:colOff>200025</xdr:colOff>
      <xdr:row>1</xdr:row>
      <xdr:rowOff>425450</xdr:rowOff>
    </xdr:to>
    <xdr:sp macro="" textlink="">
      <xdr:nvSpPr>
        <xdr:cNvPr id="11" name="Rectangle 1">
          <a:hlinkClick xmlns:r="http://schemas.openxmlformats.org/officeDocument/2006/relationships" r:id="rId4"/>
          <a:extLst>
            <a:ext uri="{FF2B5EF4-FFF2-40B4-BE49-F238E27FC236}">
              <a16:creationId xmlns:a16="http://schemas.microsoft.com/office/drawing/2014/main" id="{00000000-0008-0000-0300-00000B000000}"/>
            </a:ext>
          </a:extLst>
        </xdr:cNvPr>
        <xdr:cNvSpPr/>
      </xdr:nvSpPr>
      <xdr:spPr>
        <a:xfrm>
          <a:off x="9410700" y="114300"/>
          <a:ext cx="1952625" cy="589915"/>
        </a:xfrm>
        <a:prstGeom prst="roundRect">
          <a:avLst/>
        </a:prstGeom>
        <a:solidFill>
          <a:srgbClr val="F17B24"/>
        </a:solidFill>
        <a:ln>
          <a:noFill/>
        </a:ln>
        <a:effectLst>
          <a:outerShdw blurRad="63500" dist="25400" dir="2700000" algn="tl" rotWithShape="0">
            <a:prstClr val="black">
              <a:alpha val="40000"/>
            </a:prstClr>
          </a:outerShdw>
          <a:softEdge rad="25400"/>
        </a:effectLst>
        <a:scene3d>
          <a:camera prst="orthographicFront"/>
          <a:lightRig rig="threePt" dir="t"/>
        </a:scene3d>
        <a:sp3d>
          <a:bevelT w="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GB" sz="1400" b="1" u="none">
              <a:solidFill>
                <a:schemeClr val="bg1"/>
              </a:solidFill>
              <a:effectLst/>
              <a:latin typeface="+mn-lt"/>
              <a:ea typeface="+mn-ea"/>
              <a:cs typeface="+mn-cs"/>
            </a:rPr>
            <a:t>BUSCAR</a:t>
          </a:r>
          <a:r>
            <a:rPr lang="en-GB" sz="1400" b="1" u="none" baseline="0">
              <a:solidFill>
                <a:schemeClr val="bg1"/>
              </a:solidFill>
              <a:effectLst/>
              <a:latin typeface="+mn-lt"/>
              <a:ea typeface="+mn-ea"/>
              <a:cs typeface="+mn-cs"/>
            </a:rPr>
            <a:t> POR EMPRESA</a:t>
          </a:r>
          <a:endParaRPr lang="en-GB" sz="1400" b="1" u="none">
            <a:solidFill>
              <a:schemeClr val="bg1"/>
            </a:solidFill>
            <a:effectLst/>
            <a:latin typeface="+mn-lt"/>
            <a:ea typeface="+mn-ea"/>
            <a:cs typeface="+mn-cs"/>
          </a:endParaRPr>
        </a:p>
      </xdr:txBody>
    </xdr:sp>
    <xdr:clientData fPrintsWithSheet="0"/>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8" Type="http://schemas.openxmlformats.org/officeDocument/2006/relationships/drawing" Target="../drawings/drawing4.xml"/><Relationship Id="rId3" Type="http://schemas.openxmlformats.org/officeDocument/2006/relationships/hyperlink" Target="https://www.kic.org.au/" TargetMode="External"/><Relationship Id="rId7" Type="http://schemas.openxmlformats.org/officeDocument/2006/relationships/hyperlink" Target="http://www.teda.gov.cn/" TargetMode="External"/><Relationship Id="rId2" Type="http://schemas.openxmlformats.org/officeDocument/2006/relationships/hyperlink" Target="https://www.env.go.jp/en/recycle/manage/eco_town/index.html" TargetMode="External"/><Relationship Id="rId1" Type="http://schemas.openxmlformats.org/officeDocument/2006/relationships/hyperlink" Target="http://www.symbiosis.dk/en/" TargetMode="External"/><Relationship Id="rId6" Type="http://schemas.openxmlformats.org/officeDocument/2006/relationships/hyperlink" Target="http://www.holcim.ch/" TargetMode="External"/><Relationship Id="rId5" Type="http://schemas.openxmlformats.org/officeDocument/2006/relationships/hyperlink" Target="http://www.greateroklahomacity.com/communities/communities/choctaw/" TargetMode="External"/><Relationship Id="rId4" Type="http://schemas.openxmlformats.org/officeDocument/2006/relationships/hyperlink" Target="http://www.guitang.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17B24"/>
    <pageSetUpPr fitToPage="1"/>
  </sheetPr>
  <dimension ref="B1:CW115"/>
  <sheetViews>
    <sheetView showGridLines="0" showRowColHeaders="0" tabSelected="1" topLeftCell="Y1" workbookViewId="0">
      <pane ySplit="3" topLeftCell="A76" activePane="bottomLeft" state="frozen"/>
      <selection pane="bottomLeft" activeCell="BC74" sqref="BC74:CA74"/>
    </sheetView>
  </sheetViews>
  <sheetFormatPr defaultColWidth="2.54296875" defaultRowHeight="14.5"/>
  <cols>
    <col min="1" max="1" width="2.26953125" customWidth="1"/>
    <col min="14" max="14" width="5" customWidth="1"/>
  </cols>
  <sheetData>
    <row r="1" spans="2:79" s="71" customFormat="1" ht="13" customHeight="1"/>
    <row r="2" spans="2:79" s="71" customFormat="1" ht="36" customHeight="1">
      <c r="B2" s="172" t="s">
        <v>0</v>
      </c>
      <c r="C2" s="173"/>
      <c r="D2" s="173"/>
      <c r="E2" s="173"/>
      <c r="F2" s="173"/>
    </row>
    <row r="3" spans="2:79" s="169" customFormat="1">
      <c r="B3" s="174"/>
      <c r="C3" s="174"/>
      <c r="D3" s="174"/>
      <c r="E3" s="174"/>
      <c r="F3" s="174"/>
    </row>
    <row r="4" spans="2:79" s="70" customFormat="1" ht="18" customHeight="1">
      <c r="B4" s="289" t="s">
        <v>1</v>
      </c>
      <c r="C4" s="290"/>
      <c r="D4" s="290"/>
      <c r="E4" s="290"/>
      <c r="F4" s="290"/>
      <c r="G4" s="290"/>
      <c r="H4" s="290"/>
      <c r="I4" s="290"/>
      <c r="J4" s="290"/>
      <c r="K4" s="290"/>
      <c r="L4" s="290"/>
      <c r="M4" s="290"/>
      <c r="N4" s="290"/>
      <c r="O4" s="290"/>
      <c r="P4" s="290"/>
      <c r="Q4" s="290"/>
      <c r="R4" s="290"/>
      <c r="S4" s="290"/>
      <c r="T4" s="290"/>
      <c r="U4" s="290"/>
      <c r="V4" s="290"/>
      <c r="W4" s="290"/>
      <c r="X4" s="290"/>
      <c r="Y4" s="290"/>
      <c r="Z4" s="290"/>
      <c r="AA4" s="290"/>
      <c r="AB4" s="290"/>
      <c r="AC4" s="290"/>
      <c r="AD4" s="290"/>
      <c r="AE4" s="290"/>
      <c r="AF4" s="290"/>
      <c r="AG4" s="290"/>
      <c r="AH4" s="290"/>
      <c r="AI4" s="290"/>
      <c r="AJ4" s="290"/>
      <c r="AK4" s="290"/>
      <c r="AL4" s="290"/>
      <c r="AM4" s="290"/>
      <c r="AN4" s="290"/>
      <c r="AO4" s="290"/>
      <c r="AP4" s="290"/>
      <c r="AQ4" s="290"/>
      <c r="AR4" s="290"/>
      <c r="AS4" s="290"/>
      <c r="AT4" s="290"/>
      <c r="AU4" s="290"/>
      <c r="AV4" s="290"/>
      <c r="AW4" s="290"/>
      <c r="AX4" s="290"/>
      <c r="AY4" s="290"/>
      <c r="AZ4" s="290"/>
      <c r="BA4" s="290"/>
      <c r="BB4" s="290"/>
      <c r="BC4" s="290"/>
      <c r="BD4" s="290"/>
      <c r="BE4" s="290"/>
      <c r="BF4" s="290"/>
      <c r="BG4" s="290"/>
      <c r="BH4" s="290"/>
      <c r="BI4" s="290"/>
      <c r="BJ4" s="290"/>
      <c r="BK4" s="290"/>
      <c r="BL4" s="290"/>
      <c r="BM4" s="290"/>
      <c r="BN4" s="290"/>
      <c r="BO4" s="290"/>
      <c r="BP4" s="290"/>
      <c r="BQ4" s="290"/>
      <c r="BR4" s="290"/>
      <c r="BS4" s="290"/>
      <c r="BT4" s="290"/>
      <c r="BU4" s="290"/>
      <c r="BV4" s="290"/>
      <c r="BW4" s="290"/>
      <c r="BX4" s="290"/>
      <c r="BY4" s="290"/>
      <c r="BZ4" s="290"/>
      <c r="CA4" s="291"/>
    </row>
    <row r="5" spans="2:79" s="70" customFormat="1" ht="5.15" customHeight="1">
      <c r="B5" s="175"/>
      <c r="C5" s="176"/>
      <c r="D5" s="177"/>
      <c r="E5" s="177"/>
      <c r="F5" s="177"/>
      <c r="G5" s="177"/>
      <c r="H5" s="177"/>
      <c r="I5" s="177"/>
      <c r="J5" s="177"/>
      <c r="K5" s="177"/>
      <c r="L5" s="177"/>
      <c r="M5" s="177"/>
      <c r="N5" s="177"/>
      <c r="O5" s="177"/>
      <c r="P5" s="177"/>
      <c r="Q5" s="177"/>
      <c r="R5" s="177"/>
      <c r="S5" s="177"/>
      <c r="T5" s="177"/>
      <c r="U5" s="177"/>
      <c r="V5" s="177"/>
      <c r="W5" s="177"/>
      <c r="X5" s="177"/>
      <c r="Y5" s="177"/>
      <c r="Z5" s="177"/>
      <c r="AA5" s="177"/>
      <c r="AB5" s="177"/>
      <c r="AC5" s="177"/>
      <c r="AD5" s="177"/>
      <c r="AE5" s="177"/>
      <c r="AF5" s="177"/>
      <c r="AG5" s="177"/>
      <c r="AH5" s="177"/>
      <c r="AI5" s="177"/>
      <c r="AJ5" s="177"/>
      <c r="AK5" s="177"/>
      <c r="AL5" s="177"/>
      <c r="AM5" s="177"/>
      <c r="AN5" s="177"/>
      <c r="AO5" s="177"/>
      <c r="AP5" s="177"/>
      <c r="AQ5" s="177"/>
      <c r="AR5" s="177"/>
      <c r="AS5" s="177"/>
      <c r="AT5" s="177"/>
      <c r="AU5" s="177"/>
      <c r="AV5" s="177"/>
      <c r="AW5" s="177"/>
      <c r="AX5" s="177"/>
      <c r="AY5" s="177"/>
      <c r="AZ5" s="177"/>
      <c r="BA5" s="177"/>
      <c r="BB5" s="177"/>
      <c r="BC5" s="177"/>
      <c r="BD5" s="177"/>
      <c r="BE5" s="177"/>
      <c r="BF5" s="177"/>
      <c r="BG5" s="177"/>
      <c r="BH5" s="177"/>
      <c r="BI5" s="177"/>
      <c r="BJ5" s="177"/>
      <c r="BK5" s="177"/>
      <c r="BL5" s="177"/>
      <c r="BM5" s="177"/>
      <c r="BN5" s="177"/>
      <c r="BO5" s="177"/>
      <c r="BP5" s="177"/>
      <c r="BQ5" s="177"/>
      <c r="BR5" s="177"/>
      <c r="BS5" s="177"/>
      <c r="BT5" s="177"/>
      <c r="BU5" s="177"/>
      <c r="BV5" s="177"/>
      <c r="BW5" s="177"/>
      <c r="BX5" s="177"/>
      <c r="BY5" s="177"/>
      <c r="BZ5" s="177"/>
      <c r="CA5" s="204"/>
    </row>
    <row r="6" spans="2:79" s="70" customFormat="1" ht="112.5" customHeight="1">
      <c r="B6" s="263" t="s">
        <v>634</v>
      </c>
      <c r="C6" s="228"/>
      <c r="D6" s="228"/>
      <c r="E6" s="228"/>
      <c r="F6" s="228"/>
      <c r="G6" s="228"/>
      <c r="H6" s="228"/>
      <c r="I6" s="228"/>
      <c r="J6" s="228"/>
      <c r="K6" s="228"/>
      <c r="L6" s="228"/>
      <c r="M6" s="228"/>
      <c r="N6" s="228"/>
      <c r="O6" s="228"/>
      <c r="P6" s="228"/>
      <c r="Q6" s="228"/>
      <c r="R6" s="228"/>
      <c r="S6" s="228"/>
      <c r="T6" s="228"/>
      <c r="U6" s="228"/>
      <c r="V6" s="228"/>
      <c r="W6" s="228"/>
      <c r="X6" s="228"/>
      <c r="Y6" s="228"/>
      <c r="Z6" s="228"/>
      <c r="AA6" s="228"/>
      <c r="AB6" s="228"/>
      <c r="AC6" s="228"/>
      <c r="AD6" s="228"/>
      <c r="AE6" s="228"/>
      <c r="AF6" s="228"/>
      <c r="AG6" s="228"/>
      <c r="AH6" s="228"/>
      <c r="AI6" s="228"/>
      <c r="AJ6" s="228"/>
      <c r="AK6" s="228"/>
      <c r="AL6" s="228"/>
      <c r="AM6" s="228"/>
      <c r="AN6" s="228"/>
      <c r="AO6" s="228"/>
      <c r="AP6" s="228"/>
      <c r="AQ6" s="228"/>
      <c r="AR6" s="228"/>
      <c r="AS6" s="228"/>
      <c r="AT6" s="228"/>
      <c r="AU6" s="228"/>
      <c r="AV6" s="228"/>
      <c r="AW6" s="228"/>
      <c r="AX6" s="228"/>
      <c r="AY6" s="228"/>
      <c r="AZ6" s="228"/>
      <c r="BA6" s="228"/>
      <c r="BB6" s="228"/>
      <c r="BC6" s="228"/>
      <c r="BD6" s="228"/>
      <c r="BE6" s="228"/>
      <c r="BF6" s="228"/>
      <c r="BG6" s="228"/>
      <c r="BH6" s="228"/>
      <c r="BI6" s="228"/>
      <c r="BJ6" s="228"/>
      <c r="BK6" s="228"/>
      <c r="BL6" s="228"/>
      <c r="BM6" s="228"/>
      <c r="BN6" s="228"/>
      <c r="BO6" s="228"/>
      <c r="BP6" s="228"/>
      <c r="BQ6" s="228"/>
      <c r="BR6" s="228"/>
      <c r="BS6" s="228"/>
      <c r="BT6" s="228"/>
      <c r="BU6" s="228"/>
      <c r="BV6" s="228"/>
      <c r="BW6" s="228"/>
      <c r="BX6" s="228"/>
      <c r="BY6" s="228"/>
      <c r="BZ6" s="228"/>
      <c r="CA6" s="229"/>
    </row>
    <row r="7" spans="2:79" s="70" customFormat="1">
      <c r="B7" s="6"/>
      <c r="C7" s="180"/>
    </row>
    <row r="8" spans="2:79" s="170" customFormat="1" ht="20.5" customHeight="1">
      <c r="B8" s="289" t="s">
        <v>2</v>
      </c>
      <c r="C8" s="290"/>
      <c r="D8" s="290"/>
      <c r="E8" s="290"/>
      <c r="F8" s="290"/>
      <c r="G8" s="290"/>
      <c r="H8" s="290"/>
      <c r="I8" s="290"/>
      <c r="J8" s="290"/>
      <c r="K8" s="290"/>
      <c r="L8" s="290"/>
      <c r="M8" s="290"/>
      <c r="N8" s="290"/>
      <c r="O8" s="290"/>
      <c r="P8" s="290"/>
      <c r="Q8" s="290"/>
      <c r="R8" s="290"/>
      <c r="S8" s="290"/>
      <c r="T8" s="290"/>
      <c r="U8" s="290"/>
      <c r="V8" s="290"/>
      <c r="W8" s="290"/>
      <c r="X8" s="290"/>
      <c r="Y8" s="290"/>
      <c r="Z8" s="290"/>
      <c r="AA8" s="290"/>
      <c r="AB8" s="290"/>
      <c r="AC8" s="290"/>
      <c r="AD8" s="290"/>
      <c r="AE8" s="290"/>
      <c r="AF8" s="290"/>
      <c r="AG8" s="290"/>
      <c r="AH8" s="290"/>
      <c r="AI8" s="290"/>
      <c r="AJ8" s="290"/>
      <c r="AK8" s="290"/>
      <c r="AL8" s="290"/>
      <c r="AM8" s="290"/>
      <c r="AN8" s="290"/>
      <c r="AO8" s="290"/>
      <c r="AP8" s="290"/>
      <c r="AQ8" s="290"/>
      <c r="AR8" s="290"/>
      <c r="AS8" s="290"/>
      <c r="AT8" s="290"/>
      <c r="AU8" s="290"/>
      <c r="AV8" s="290"/>
      <c r="AW8" s="290"/>
      <c r="AX8" s="290"/>
      <c r="AY8" s="290"/>
      <c r="AZ8" s="290"/>
      <c r="BA8" s="290"/>
      <c r="BB8" s="290"/>
      <c r="BC8" s="290"/>
      <c r="BD8" s="290"/>
      <c r="BE8" s="290"/>
      <c r="BF8" s="290"/>
      <c r="BG8" s="290"/>
      <c r="BH8" s="290"/>
      <c r="BI8" s="290"/>
      <c r="BJ8" s="290"/>
      <c r="BK8" s="290"/>
      <c r="BL8" s="290"/>
      <c r="BM8" s="290"/>
      <c r="BN8" s="290"/>
      <c r="BO8" s="290"/>
      <c r="BP8" s="290"/>
      <c r="BQ8" s="290"/>
      <c r="BR8" s="290"/>
      <c r="BS8" s="290"/>
      <c r="BT8" s="290"/>
      <c r="BU8" s="290"/>
      <c r="BV8" s="290"/>
      <c r="BW8" s="290"/>
      <c r="BX8" s="290"/>
      <c r="BY8" s="290"/>
      <c r="BZ8" s="290"/>
      <c r="CA8" s="291"/>
    </row>
    <row r="9" spans="2:79" s="170" customFormat="1" ht="5.15" customHeight="1">
      <c r="B9" s="181"/>
      <c r="C9" s="182"/>
      <c r="D9" s="182"/>
      <c r="E9" s="182"/>
      <c r="F9" s="182"/>
      <c r="G9" s="182"/>
      <c r="H9" s="182"/>
      <c r="I9" s="182"/>
      <c r="J9" s="182"/>
      <c r="K9" s="182"/>
      <c r="L9" s="182"/>
      <c r="M9" s="182"/>
      <c r="N9" s="182"/>
      <c r="O9" s="182"/>
      <c r="P9" s="182"/>
      <c r="Q9" s="182"/>
      <c r="R9" s="182"/>
      <c r="S9" s="182"/>
      <c r="T9" s="182"/>
      <c r="U9" s="182"/>
      <c r="V9" s="182"/>
      <c r="W9" s="182"/>
      <c r="X9" s="182"/>
      <c r="Y9" s="182"/>
      <c r="Z9" s="182"/>
      <c r="AA9" s="182"/>
      <c r="AB9" s="182"/>
      <c r="AC9" s="182"/>
      <c r="AD9" s="182"/>
      <c r="AE9" s="182"/>
      <c r="AF9" s="182"/>
      <c r="AG9" s="182"/>
      <c r="AH9" s="182"/>
      <c r="AI9" s="182"/>
      <c r="AJ9" s="182"/>
      <c r="AK9" s="182"/>
      <c r="AL9" s="182"/>
      <c r="AM9" s="182"/>
      <c r="AN9" s="182"/>
      <c r="AO9" s="182"/>
      <c r="AP9" s="182"/>
      <c r="AQ9" s="182"/>
      <c r="AR9" s="182"/>
      <c r="AS9" s="182"/>
      <c r="AT9" s="182"/>
      <c r="AU9" s="182"/>
      <c r="AV9" s="182"/>
      <c r="AW9" s="182"/>
      <c r="AX9" s="182"/>
      <c r="AY9" s="182"/>
      <c r="AZ9" s="182"/>
      <c r="BA9" s="182"/>
      <c r="BB9" s="182"/>
      <c r="BC9" s="182"/>
      <c r="BD9" s="182"/>
      <c r="BE9" s="182"/>
      <c r="BF9" s="182"/>
      <c r="BG9" s="182"/>
      <c r="BH9" s="182"/>
      <c r="BI9" s="182"/>
      <c r="BJ9" s="182"/>
      <c r="BK9" s="182"/>
      <c r="BL9" s="182"/>
      <c r="BM9" s="182"/>
      <c r="BN9" s="182"/>
      <c r="BO9" s="182"/>
      <c r="BP9" s="182"/>
      <c r="BQ9" s="182"/>
      <c r="BR9" s="182"/>
      <c r="BS9" s="182"/>
      <c r="BT9" s="182"/>
      <c r="BU9" s="182"/>
      <c r="BV9" s="182"/>
      <c r="BW9" s="182"/>
      <c r="BX9" s="182"/>
      <c r="BY9" s="182"/>
      <c r="BZ9" s="182"/>
      <c r="CA9" s="205"/>
    </row>
    <row r="10" spans="2:79" s="171" customFormat="1" ht="60" customHeight="1">
      <c r="B10" s="263" t="s">
        <v>3</v>
      </c>
      <c r="C10" s="228"/>
      <c r="D10" s="228"/>
      <c r="E10" s="228"/>
      <c r="F10" s="228"/>
      <c r="G10" s="228"/>
      <c r="H10" s="228"/>
      <c r="I10" s="228"/>
      <c r="J10" s="228"/>
      <c r="K10" s="228"/>
      <c r="L10" s="228"/>
      <c r="M10" s="228"/>
      <c r="N10" s="228"/>
      <c r="O10" s="228"/>
      <c r="P10" s="228"/>
      <c r="Q10" s="228"/>
      <c r="R10" s="228"/>
      <c r="S10" s="228"/>
      <c r="T10" s="228"/>
      <c r="U10" s="228"/>
      <c r="V10" s="228"/>
      <c r="W10" s="228"/>
      <c r="X10" s="228"/>
      <c r="Y10" s="228"/>
      <c r="Z10" s="228"/>
      <c r="AA10" s="228"/>
      <c r="AB10" s="228"/>
      <c r="AC10" s="228"/>
      <c r="AD10" s="228"/>
      <c r="AE10" s="228"/>
      <c r="AF10" s="228"/>
      <c r="AG10" s="228"/>
      <c r="AH10" s="228"/>
      <c r="AI10" s="228"/>
      <c r="AJ10" s="228"/>
      <c r="AK10" s="228"/>
      <c r="AL10" s="228"/>
      <c r="AM10" s="228"/>
      <c r="AN10" s="228"/>
      <c r="AO10" s="228"/>
      <c r="AP10" s="228"/>
      <c r="AQ10" s="228"/>
      <c r="AR10" s="228"/>
      <c r="AS10" s="228"/>
      <c r="AT10" s="228"/>
      <c r="AU10" s="228"/>
      <c r="AV10" s="228"/>
      <c r="AW10" s="228"/>
      <c r="AX10" s="228"/>
      <c r="AY10" s="228"/>
      <c r="AZ10" s="228"/>
      <c r="BA10" s="228"/>
      <c r="BB10" s="228"/>
      <c r="BC10" s="228"/>
      <c r="BD10" s="228"/>
      <c r="BE10" s="228"/>
      <c r="BF10" s="228"/>
      <c r="BG10" s="228"/>
      <c r="BH10" s="228"/>
      <c r="BI10" s="228"/>
      <c r="BJ10" s="228"/>
      <c r="BK10" s="228"/>
      <c r="BL10" s="228"/>
      <c r="BM10" s="228"/>
      <c r="BN10" s="228"/>
      <c r="BO10" s="228"/>
      <c r="BP10" s="228"/>
      <c r="BQ10" s="228"/>
      <c r="BR10" s="228"/>
      <c r="BS10" s="228"/>
      <c r="BT10" s="228"/>
      <c r="BU10" s="228"/>
      <c r="BV10" s="228"/>
      <c r="BW10" s="228"/>
      <c r="BX10" s="228"/>
      <c r="BY10" s="228"/>
      <c r="BZ10" s="228"/>
      <c r="CA10" s="229"/>
    </row>
    <row r="11" spans="2:79" s="171" customFormat="1">
      <c r="B11" s="6"/>
      <c r="C11" s="183"/>
      <c r="D11" s="183"/>
      <c r="E11" s="183"/>
      <c r="F11" s="183"/>
      <c r="G11" s="183"/>
      <c r="H11" s="183"/>
      <c r="I11" s="183"/>
    </row>
    <row r="12" spans="2:79" s="171" customFormat="1" ht="18" customHeight="1">
      <c r="B12" s="289" t="s">
        <v>4</v>
      </c>
      <c r="C12" s="290"/>
      <c r="D12" s="290"/>
      <c r="E12" s="290"/>
      <c r="F12" s="290"/>
      <c r="G12" s="290"/>
      <c r="H12" s="290"/>
      <c r="I12" s="290"/>
      <c r="J12" s="290"/>
      <c r="K12" s="290"/>
      <c r="L12" s="290"/>
      <c r="M12" s="290"/>
      <c r="N12" s="290"/>
      <c r="O12" s="290"/>
      <c r="P12" s="290"/>
      <c r="Q12" s="290"/>
      <c r="R12" s="290"/>
      <c r="S12" s="290"/>
      <c r="T12" s="290"/>
      <c r="U12" s="290"/>
      <c r="V12" s="290"/>
      <c r="W12" s="290"/>
      <c r="X12" s="290"/>
      <c r="Y12" s="290"/>
      <c r="Z12" s="290"/>
      <c r="AA12" s="290"/>
      <c r="AB12" s="290"/>
      <c r="AC12" s="290"/>
      <c r="AD12" s="290"/>
      <c r="AE12" s="290"/>
      <c r="AF12" s="290"/>
      <c r="AG12" s="290"/>
      <c r="AH12" s="290"/>
      <c r="AI12" s="290"/>
      <c r="AJ12" s="290"/>
      <c r="AK12" s="290"/>
      <c r="AL12" s="290"/>
      <c r="AM12" s="290"/>
      <c r="AN12" s="290"/>
      <c r="AO12" s="290"/>
      <c r="AP12" s="290"/>
      <c r="AQ12" s="290"/>
      <c r="AR12" s="290"/>
      <c r="AS12" s="290"/>
      <c r="AT12" s="290"/>
      <c r="AU12" s="290"/>
      <c r="AV12" s="290"/>
      <c r="AW12" s="290"/>
      <c r="AX12" s="290"/>
      <c r="AY12" s="290"/>
      <c r="AZ12" s="290"/>
      <c r="BA12" s="290"/>
      <c r="BB12" s="290"/>
      <c r="BC12" s="290"/>
      <c r="BD12" s="290"/>
      <c r="BE12" s="290"/>
      <c r="BF12" s="290"/>
      <c r="BG12" s="290"/>
      <c r="BH12" s="290"/>
      <c r="BI12" s="290"/>
      <c r="BJ12" s="290"/>
      <c r="BK12" s="290"/>
      <c r="BL12" s="290"/>
      <c r="BM12" s="290"/>
      <c r="BN12" s="290"/>
      <c r="BO12" s="290"/>
      <c r="BP12" s="290"/>
      <c r="BQ12" s="290"/>
      <c r="BR12" s="290"/>
      <c r="BS12" s="290"/>
      <c r="BT12" s="290"/>
      <c r="BU12" s="290"/>
      <c r="BV12" s="290"/>
      <c r="BW12" s="290"/>
      <c r="BX12" s="290"/>
      <c r="BY12" s="290"/>
      <c r="BZ12" s="290"/>
      <c r="CA12" s="291"/>
    </row>
    <row r="13" spans="2:79" s="171" customFormat="1" ht="5.15" customHeight="1">
      <c r="B13" s="175"/>
      <c r="C13" s="184"/>
      <c r="D13" s="184"/>
      <c r="E13" s="184"/>
      <c r="F13" s="184"/>
      <c r="G13" s="184"/>
      <c r="H13" s="184"/>
      <c r="I13" s="184"/>
      <c r="J13" s="195"/>
      <c r="K13" s="195"/>
      <c r="L13" s="195"/>
      <c r="M13" s="195"/>
      <c r="N13" s="195"/>
      <c r="O13" s="195"/>
      <c r="P13" s="195"/>
      <c r="Q13" s="195"/>
      <c r="R13" s="195"/>
      <c r="S13" s="195"/>
      <c r="T13" s="195"/>
      <c r="U13" s="195"/>
      <c r="V13" s="195"/>
      <c r="W13" s="195"/>
      <c r="X13" s="195"/>
      <c r="Y13" s="195"/>
      <c r="Z13" s="195"/>
      <c r="AA13" s="195"/>
      <c r="AB13" s="195"/>
      <c r="AC13" s="195"/>
      <c r="AD13" s="195"/>
      <c r="AE13" s="195"/>
      <c r="AF13" s="195"/>
      <c r="AG13" s="195"/>
      <c r="AH13" s="195"/>
      <c r="AI13" s="195"/>
      <c r="AJ13" s="195"/>
      <c r="AK13" s="195"/>
      <c r="AL13" s="195"/>
      <c r="AM13" s="195"/>
      <c r="AN13" s="195"/>
      <c r="AO13" s="195"/>
      <c r="AP13" s="195"/>
      <c r="AQ13" s="195"/>
      <c r="AR13" s="195"/>
      <c r="AS13" s="195"/>
      <c r="AT13" s="195"/>
      <c r="AU13" s="195"/>
      <c r="AV13" s="195"/>
      <c r="AW13" s="195"/>
      <c r="AX13" s="195"/>
      <c r="AY13" s="195"/>
      <c r="AZ13" s="195"/>
      <c r="BA13" s="195"/>
      <c r="BB13" s="195"/>
      <c r="BC13" s="195"/>
      <c r="BD13" s="195"/>
      <c r="BE13" s="195"/>
      <c r="BF13" s="195"/>
      <c r="BG13" s="195"/>
      <c r="BH13" s="195"/>
      <c r="BI13" s="195"/>
      <c r="BJ13" s="195"/>
      <c r="BK13" s="195"/>
      <c r="BL13" s="195"/>
      <c r="BM13" s="195"/>
      <c r="BN13" s="195"/>
      <c r="BO13" s="195"/>
      <c r="BP13" s="195"/>
      <c r="BQ13" s="195"/>
      <c r="BR13" s="195"/>
      <c r="BS13" s="195"/>
      <c r="BT13" s="195"/>
      <c r="BU13" s="195"/>
      <c r="BV13" s="195"/>
      <c r="BW13" s="195"/>
      <c r="BX13" s="195"/>
      <c r="BY13" s="195"/>
      <c r="BZ13" s="195"/>
      <c r="CA13" s="206"/>
    </row>
    <row r="14" spans="2:79" s="171" customFormat="1">
      <c r="B14" s="225" t="s">
        <v>5</v>
      </c>
      <c r="C14" s="226"/>
      <c r="D14" s="226"/>
      <c r="E14" s="226"/>
      <c r="F14" s="226"/>
      <c r="G14" s="226"/>
      <c r="H14" s="226"/>
      <c r="I14" s="226"/>
      <c r="J14" s="226"/>
      <c r="K14" s="226"/>
      <c r="L14" s="226"/>
      <c r="M14" s="226"/>
      <c r="N14" s="226"/>
      <c r="O14" s="226"/>
      <c r="P14" s="226"/>
      <c r="Q14" s="226"/>
      <c r="R14" s="226"/>
      <c r="S14" s="226"/>
      <c r="T14" s="226"/>
      <c r="U14" s="226"/>
      <c r="V14" s="226"/>
      <c r="W14" s="226"/>
      <c r="X14" s="226"/>
      <c r="Y14" s="226"/>
      <c r="Z14" s="226"/>
      <c r="AA14" s="226"/>
      <c r="AB14" s="226"/>
      <c r="AC14" s="226"/>
      <c r="AD14" s="226"/>
      <c r="AE14" s="226"/>
      <c r="AF14" s="226"/>
      <c r="AG14" s="226"/>
      <c r="AH14" s="226"/>
      <c r="AI14" s="226"/>
      <c r="AJ14" s="226"/>
      <c r="AK14" s="226"/>
      <c r="AL14" s="226"/>
      <c r="AM14" s="226"/>
      <c r="AN14" s="226"/>
      <c r="AO14" s="226"/>
      <c r="AP14" s="226"/>
      <c r="AQ14" s="226"/>
      <c r="AR14" s="226"/>
      <c r="AS14" s="226"/>
      <c r="AT14" s="226"/>
      <c r="AU14" s="226"/>
      <c r="AV14" s="226"/>
      <c r="AW14" s="226"/>
      <c r="AX14" s="226"/>
      <c r="AY14" s="226"/>
      <c r="AZ14" s="226"/>
      <c r="BA14" s="226"/>
      <c r="BB14" s="226"/>
      <c r="BC14" s="226"/>
      <c r="BD14" s="226"/>
      <c r="BE14" s="226"/>
      <c r="BF14" s="226"/>
      <c r="BG14" s="226"/>
      <c r="BH14" s="226"/>
      <c r="BI14" s="226"/>
      <c r="BJ14" s="226"/>
      <c r="BK14" s="226"/>
      <c r="BL14" s="226"/>
      <c r="BM14" s="226"/>
      <c r="BN14" s="226"/>
      <c r="BO14" s="226"/>
      <c r="BP14" s="226"/>
      <c r="BQ14" s="226"/>
      <c r="BR14" s="226"/>
      <c r="BS14" s="226"/>
      <c r="BT14" s="226"/>
      <c r="BU14" s="226"/>
      <c r="BV14" s="226"/>
      <c r="BW14" s="226"/>
      <c r="BX14" s="226"/>
      <c r="BY14" s="226"/>
      <c r="BZ14" s="226"/>
      <c r="CA14" s="227"/>
    </row>
    <row r="15" spans="2:79" s="171" customFormat="1" ht="16.5" customHeight="1">
      <c r="B15" s="225"/>
      <c r="C15" s="226"/>
      <c r="D15" s="226"/>
      <c r="E15" s="226"/>
      <c r="F15" s="226"/>
      <c r="G15" s="226"/>
      <c r="H15" s="226"/>
      <c r="I15" s="226"/>
      <c r="J15" s="226"/>
      <c r="K15" s="226"/>
      <c r="L15" s="226"/>
      <c r="M15" s="226"/>
      <c r="N15" s="226"/>
      <c r="O15" s="226"/>
      <c r="P15" s="226"/>
      <c r="Q15" s="226"/>
      <c r="R15" s="226"/>
      <c r="S15" s="226"/>
      <c r="T15" s="226"/>
      <c r="U15" s="226"/>
      <c r="V15" s="226"/>
      <c r="W15" s="226"/>
      <c r="X15" s="226"/>
      <c r="Y15" s="226"/>
      <c r="Z15" s="226"/>
      <c r="AA15" s="226"/>
      <c r="AB15" s="226"/>
      <c r="AC15" s="226"/>
      <c r="AD15" s="226"/>
      <c r="AE15" s="226"/>
      <c r="AF15" s="226"/>
      <c r="AG15" s="226"/>
      <c r="AH15" s="226"/>
      <c r="AI15" s="226"/>
      <c r="AJ15" s="226"/>
      <c r="AK15" s="226"/>
      <c r="AL15" s="226"/>
      <c r="AM15" s="226"/>
      <c r="AN15" s="226"/>
      <c r="AO15" s="226"/>
      <c r="AP15" s="226"/>
      <c r="AQ15" s="226"/>
      <c r="AR15" s="226"/>
      <c r="AS15" s="226"/>
      <c r="AT15" s="226"/>
      <c r="AU15" s="226"/>
      <c r="AV15" s="226"/>
      <c r="AW15" s="226"/>
      <c r="AX15" s="226"/>
      <c r="AY15" s="226"/>
      <c r="AZ15" s="226"/>
      <c r="BA15" s="226"/>
      <c r="BB15" s="226"/>
      <c r="BC15" s="226"/>
      <c r="BD15" s="226"/>
      <c r="BE15" s="226"/>
      <c r="BF15" s="226"/>
      <c r="BG15" s="226"/>
      <c r="BH15" s="226"/>
      <c r="BI15" s="226"/>
      <c r="BJ15" s="226"/>
      <c r="BK15" s="226"/>
      <c r="BL15" s="226"/>
      <c r="BM15" s="226"/>
      <c r="BN15" s="226"/>
      <c r="BO15" s="226"/>
      <c r="BP15" s="226"/>
      <c r="BQ15" s="226"/>
      <c r="BR15" s="226"/>
      <c r="BS15" s="226"/>
      <c r="BT15" s="226"/>
      <c r="BU15" s="226"/>
      <c r="BV15" s="226"/>
      <c r="BW15" s="226"/>
      <c r="BX15" s="226"/>
      <c r="BY15" s="226"/>
      <c r="BZ15" s="226"/>
      <c r="CA15" s="227"/>
    </row>
    <row r="16" spans="2:79" s="171" customFormat="1" ht="16.5" customHeight="1">
      <c r="B16" s="225"/>
      <c r="C16" s="226"/>
      <c r="D16" s="226"/>
      <c r="E16" s="226"/>
      <c r="F16" s="226"/>
      <c r="G16" s="226"/>
      <c r="H16" s="226"/>
      <c r="I16" s="226"/>
      <c r="J16" s="226"/>
      <c r="K16" s="226"/>
      <c r="L16" s="226"/>
      <c r="M16" s="226"/>
      <c r="N16" s="226"/>
      <c r="O16" s="226"/>
      <c r="P16" s="226"/>
      <c r="Q16" s="226"/>
      <c r="R16" s="226"/>
      <c r="S16" s="226"/>
      <c r="T16" s="226"/>
      <c r="U16" s="226"/>
      <c r="V16" s="226"/>
      <c r="W16" s="226"/>
      <c r="X16" s="226"/>
      <c r="Y16" s="226"/>
      <c r="Z16" s="226"/>
      <c r="AA16" s="226"/>
      <c r="AB16" s="226"/>
      <c r="AC16" s="226"/>
      <c r="AD16" s="226"/>
      <c r="AE16" s="226"/>
      <c r="AF16" s="226"/>
      <c r="AG16" s="226"/>
      <c r="AH16" s="226"/>
      <c r="AI16" s="226"/>
      <c r="AJ16" s="226"/>
      <c r="AK16" s="226"/>
      <c r="AL16" s="226"/>
      <c r="AM16" s="226"/>
      <c r="AN16" s="226"/>
      <c r="AO16" s="226"/>
      <c r="AP16" s="226"/>
      <c r="AQ16" s="226"/>
      <c r="AR16" s="226"/>
      <c r="AS16" s="226"/>
      <c r="AT16" s="226"/>
      <c r="AU16" s="226"/>
      <c r="AV16" s="226"/>
      <c r="AW16" s="226"/>
      <c r="AX16" s="226"/>
      <c r="AY16" s="226"/>
      <c r="AZ16" s="226"/>
      <c r="BA16" s="226"/>
      <c r="BB16" s="226"/>
      <c r="BC16" s="226"/>
      <c r="BD16" s="226"/>
      <c r="BE16" s="226"/>
      <c r="BF16" s="226"/>
      <c r="BG16" s="226"/>
      <c r="BH16" s="226"/>
      <c r="BI16" s="226"/>
      <c r="BJ16" s="226"/>
      <c r="BK16" s="226"/>
      <c r="BL16" s="226"/>
      <c r="BM16" s="226"/>
      <c r="BN16" s="226"/>
      <c r="BO16" s="226"/>
      <c r="BP16" s="226"/>
      <c r="BQ16" s="226"/>
      <c r="BR16" s="226"/>
      <c r="BS16" s="226"/>
      <c r="BT16" s="226"/>
      <c r="BU16" s="226"/>
      <c r="BV16" s="226"/>
      <c r="BW16" s="226"/>
      <c r="BX16" s="226"/>
      <c r="BY16" s="226"/>
      <c r="BZ16" s="226"/>
      <c r="CA16" s="227"/>
    </row>
    <row r="17" spans="2:101" s="171" customFormat="1" ht="16.5" customHeight="1">
      <c r="B17" s="225"/>
      <c r="C17" s="226"/>
      <c r="D17" s="226"/>
      <c r="E17" s="226"/>
      <c r="F17" s="226"/>
      <c r="G17" s="226"/>
      <c r="H17" s="226"/>
      <c r="I17" s="226"/>
      <c r="J17" s="226"/>
      <c r="K17" s="226"/>
      <c r="L17" s="226"/>
      <c r="M17" s="226"/>
      <c r="N17" s="226"/>
      <c r="O17" s="226"/>
      <c r="P17" s="226"/>
      <c r="Q17" s="226"/>
      <c r="R17" s="226"/>
      <c r="S17" s="226"/>
      <c r="T17" s="226"/>
      <c r="U17" s="226"/>
      <c r="V17" s="226"/>
      <c r="W17" s="226"/>
      <c r="X17" s="226"/>
      <c r="Y17" s="226"/>
      <c r="Z17" s="226"/>
      <c r="AA17" s="226"/>
      <c r="AB17" s="226"/>
      <c r="AC17" s="226"/>
      <c r="AD17" s="226"/>
      <c r="AE17" s="226"/>
      <c r="AF17" s="226"/>
      <c r="AG17" s="226"/>
      <c r="AH17" s="226"/>
      <c r="AI17" s="226"/>
      <c r="AJ17" s="226"/>
      <c r="AK17" s="226"/>
      <c r="AL17" s="226"/>
      <c r="AM17" s="226"/>
      <c r="AN17" s="226"/>
      <c r="AO17" s="226"/>
      <c r="AP17" s="226"/>
      <c r="AQ17" s="226"/>
      <c r="AR17" s="226"/>
      <c r="AS17" s="226"/>
      <c r="AT17" s="226"/>
      <c r="AU17" s="226"/>
      <c r="AV17" s="226"/>
      <c r="AW17" s="226"/>
      <c r="AX17" s="226"/>
      <c r="AY17" s="226"/>
      <c r="AZ17" s="226"/>
      <c r="BA17" s="226"/>
      <c r="BB17" s="226"/>
      <c r="BC17" s="226"/>
      <c r="BD17" s="226"/>
      <c r="BE17" s="226"/>
      <c r="BF17" s="226"/>
      <c r="BG17" s="226"/>
      <c r="BH17" s="226"/>
      <c r="BI17" s="226"/>
      <c r="BJ17" s="226"/>
      <c r="BK17" s="226"/>
      <c r="BL17" s="226"/>
      <c r="BM17" s="226"/>
      <c r="BN17" s="226"/>
      <c r="BO17" s="226"/>
      <c r="BP17" s="226"/>
      <c r="BQ17" s="226"/>
      <c r="BR17" s="226"/>
      <c r="BS17" s="226"/>
      <c r="BT17" s="226"/>
      <c r="BU17" s="226"/>
      <c r="BV17" s="226"/>
      <c r="BW17" s="226"/>
      <c r="BX17" s="226"/>
      <c r="BY17" s="226"/>
      <c r="BZ17" s="226"/>
      <c r="CA17" s="227"/>
    </row>
    <row r="18" spans="2:101" s="171" customFormat="1" ht="16.5" customHeight="1">
      <c r="B18" s="225"/>
      <c r="C18" s="226"/>
      <c r="D18" s="226"/>
      <c r="E18" s="226"/>
      <c r="F18" s="226"/>
      <c r="G18" s="226"/>
      <c r="H18" s="226"/>
      <c r="I18" s="226"/>
      <c r="J18" s="226"/>
      <c r="K18" s="226"/>
      <c r="L18" s="226"/>
      <c r="M18" s="226"/>
      <c r="N18" s="226"/>
      <c r="O18" s="226"/>
      <c r="P18" s="226"/>
      <c r="Q18" s="226"/>
      <c r="R18" s="226"/>
      <c r="S18" s="226"/>
      <c r="T18" s="226"/>
      <c r="U18" s="226"/>
      <c r="V18" s="226"/>
      <c r="W18" s="226"/>
      <c r="X18" s="226"/>
      <c r="Y18" s="226"/>
      <c r="Z18" s="226"/>
      <c r="AA18" s="226"/>
      <c r="AB18" s="226"/>
      <c r="AC18" s="226"/>
      <c r="AD18" s="226"/>
      <c r="AE18" s="226"/>
      <c r="AF18" s="226"/>
      <c r="AG18" s="226"/>
      <c r="AH18" s="226"/>
      <c r="AI18" s="226"/>
      <c r="AJ18" s="226"/>
      <c r="AK18" s="226"/>
      <c r="AL18" s="226"/>
      <c r="AM18" s="226"/>
      <c r="AN18" s="226"/>
      <c r="AO18" s="226"/>
      <c r="AP18" s="226"/>
      <c r="AQ18" s="226"/>
      <c r="AR18" s="226"/>
      <c r="AS18" s="226"/>
      <c r="AT18" s="226"/>
      <c r="AU18" s="226"/>
      <c r="AV18" s="226"/>
      <c r="AW18" s="226"/>
      <c r="AX18" s="226"/>
      <c r="AY18" s="226"/>
      <c r="AZ18" s="226"/>
      <c r="BA18" s="226"/>
      <c r="BB18" s="226"/>
      <c r="BC18" s="226"/>
      <c r="BD18" s="226"/>
      <c r="BE18" s="226"/>
      <c r="BF18" s="226"/>
      <c r="BG18" s="226"/>
      <c r="BH18" s="226"/>
      <c r="BI18" s="226"/>
      <c r="BJ18" s="226"/>
      <c r="BK18" s="226"/>
      <c r="BL18" s="226"/>
      <c r="BM18" s="226"/>
      <c r="BN18" s="226"/>
      <c r="BO18" s="226"/>
      <c r="BP18" s="226"/>
      <c r="BQ18" s="226"/>
      <c r="BR18" s="226"/>
      <c r="BS18" s="226"/>
      <c r="BT18" s="226"/>
      <c r="BU18" s="226"/>
      <c r="BV18" s="226"/>
      <c r="BW18" s="226"/>
      <c r="BX18" s="226"/>
      <c r="BY18" s="226"/>
      <c r="BZ18" s="226"/>
      <c r="CA18" s="227"/>
    </row>
    <row r="19" spans="2:101" s="171" customFormat="1" ht="16.5" customHeight="1">
      <c r="B19" s="225"/>
      <c r="C19" s="226"/>
      <c r="D19" s="226"/>
      <c r="E19" s="226"/>
      <c r="F19" s="226"/>
      <c r="G19" s="226"/>
      <c r="H19" s="226"/>
      <c r="I19" s="226"/>
      <c r="J19" s="226"/>
      <c r="K19" s="226"/>
      <c r="L19" s="226"/>
      <c r="M19" s="226"/>
      <c r="N19" s="226"/>
      <c r="O19" s="226"/>
      <c r="P19" s="226"/>
      <c r="Q19" s="226"/>
      <c r="R19" s="226"/>
      <c r="S19" s="226"/>
      <c r="T19" s="226"/>
      <c r="U19" s="226"/>
      <c r="V19" s="226"/>
      <c r="W19" s="226"/>
      <c r="X19" s="226"/>
      <c r="Y19" s="226"/>
      <c r="Z19" s="226"/>
      <c r="AA19" s="226"/>
      <c r="AB19" s="226"/>
      <c r="AC19" s="226"/>
      <c r="AD19" s="226"/>
      <c r="AE19" s="226"/>
      <c r="AF19" s="226"/>
      <c r="AG19" s="226"/>
      <c r="AH19" s="226"/>
      <c r="AI19" s="226"/>
      <c r="AJ19" s="226"/>
      <c r="AK19" s="226"/>
      <c r="AL19" s="226"/>
      <c r="AM19" s="226"/>
      <c r="AN19" s="226"/>
      <c r="AO19" s="226"/>
      <c r="AP19" s="226"/>
      <c r="AQ19" s="226"/>
      <c r="AR19" s="226"/>
      <c r="AS19" s="226"/>
      <c r="AT19" s="226"/>
      <c r="AU19" s="226"/>
      <c r="AV19" s="226"/>
      <c r="AW19" s="226"/>
      <c r="AX19" s="226"/>
      <c r="AY19" s="226"/>
      <c r="AZ19" s="226"/>
      <c r="BA19" s="226"/>
      <c r="BB19" s="226"/>
      <c r="BC19" s="226"/>
      <c r="BD19" s="226"/>
      <c r="BE19" s="226"/>
      <c r="BF19" s="226"/>
      <c r="BG19" s="226"/>
      <c r="BH19" s="226"/>
      <c r="BI19" s="226"/>
      <c r="BJ19" s="226"/>
      <c r="BK19" s="226"/>
      <c r="BL19" s="226"/>
      <c r="BM19" s="226"/>
      <c r="BN19" s="226"/>
      <c r="BO19" s="226"/>
      <c r="BP19" s="226"/>
      <c r="BQ19" s="226"/>
      <c r="BR19" s="226"/>
      <c r="BS19" s="226"/>
      <c r="BT19" s="226"/>
      <c r="BU19" s="226"/>
      <c r="BV19" s="226"/>
      <c r="BW19" s="226"/>
      <c r="BX19" s="226"/>
      <c r="BY19" s="226"/>
      <c r="BZ19" s="226"/>
      <c r="CA19" s="227"/>
    </row>
    <row r="20" spans="2:101" s="171" customFormat="1" ht="16.5" customHeight="1">
      <c r="B20" s="225"/>
      <c r="C20" s="226"/>
      <c r="D20" s="226"/>
      <c r="E20" s="226"/>
      <c r="F20" s="226"/>
      <c r="G20" s="226"/>
      <c r="H20" s="226"/>
      <c r="I20" s="226"/>
      <c r="J20" s="226"/>
      <c r="K20" s="226"/>
      <c r="L20" s="226"/>
      <c r="M20" s="226"/>
      <c r="N20" s="226"/>
      <c r="O20" s="226"/>
      <c r="P20" s="226"/>
      <c r="Q20" s="226"/>
      <c r="R20" s="226"/>
      <c r="S20" s="226"/>
      <c r="T20" s="226"/>
      <c r="U20" s="226"/>
      <c r="V20" s="226"/>
      <c r="W20" s="226"/>
      <c r="X20" s="226"/>
      <c r="Y20" s="226"/>
      <c r="Z20" s="226"/>
      <c r="AA20" s="226"/>
      <c r="AB20" s="226"/>
      <c r="AC20" s="226"/>
      <c r="AD20" s="226"/>
      <c r="AE20" s="226"/>
      <c r="AF20" s="226"/>
      <c r="AG20" s="226"/>
      <c r="AH20" s="226"/>
      <c r="AI20" s="226"/>
      <c r="AJ20" s="226"/>
      <c r="AK20" s="226"/>
      <c r="AL20" s="226"/>
      <c r="AM20" s="226"/>
      <c r="AN20" s="226"/>
      <c r="AO20" s="226"/>
      <c r="AP20" s="226"/>
      <c r="AQ20" s="226"/>
      <c r="AR20" s="226"/>
      <c r="AS20" s="226"/>
      <c r="AT20" s="226"/>
      <c r="AU20" s="226"/>
      <c r="AV20" s="226"/>
      <c r="AW20" s="226"/>
      <c r="AX20" s="226"/>
      <c r="AY20" s="226"/>
      <c r="AZ20" s="226"/>
      <c r="BA20" s="226"/>
      <c r="BB20" s="226"/>
      <c r="BC20" s="226"/>
      <c r="BD20" s="226"/>
      <c r="BE20" s="226"/>
      <c r="BF20" s="226"/>
      <c r="BG20" s="226"/>
      <c r="BH20" s="226"/>
      <c r="BI20" s="226"/>
      <c r="BJ20" s="226"/>
      <c r="BK20" s="226"/>
      <c r="BL20" s="226"/>
      <c r="BM20" s="226"/>
      <c r="BN20" s="226"/>
      <c r="BO20" s="226"/>
      <c r="BP20" s="226"/>
      <c r="BQ20" s="226"/>
      <c r="BR20" s="226"/>
      <c r="BS20" s="226"/>
      <c r="BT20" s="226"/>
      <c r="BU20" s="226"/>
      <c r="BV20" s="226"/>
      <c r="BW20" s="226"/>
      <c r="BX20" s="226"/>
      <c r="BY20" s="226"/>
      <c r="BZ20" s="226"/>
      <c r="CA20" s="227"/>
    </row>
    <row r="21" spans="2:101" s="171" customFormat="1" ht="18.5">
      <c r="B21" s="175"/>
      <c r="C21" s="187" t="s">
        <v>6</v>
      </c>
      <c r="D21" s="187"/>
      <c r="E21" s="187"/>
      <c r="F21" s="187"/>
      <c r="G21" s="187"/>
      <c r="H21" s="187"/>
      <c r="I21" s="187"/>
      <c r="J21" s="187"/>
      <c r="K21" s="187"/>
      <c r="L21" s="187"/>
      <c r="M21" s="187"/>
      <c r="N21" s="187"/>
      <c r="O21" s="195"/>
      <c r="P21" s="195"/>
      <c r="Q21" s="195"/>
      <c r="R21" s="295" t="s">
        <v>7</v>
      </c>
      <c r="S21" s="295"/>
      <c r="T21" s="295"/>
      <c r="U21" s="295"/>
      <c r="V21" s="295"/>
      <c r="W21" s="295"/>
      <c r="X21" s="295"/>
      <c r="Y21" s="295"/>
      <c r="Z21" s="295"/>
      <c r="AA21" s="295"/>
      <c r="AB21" s="295"/>
      <c r="AC21" s="295"/>
      <c r="AD21" s="295"/>
      <c r="AE21" s="295"/>
      <c r="AF21" s="295"/>
      <c r="AG21" s="295"/>
      <c r="AH21" s="295"/>
      <c r="AI21" s="295"/>
      <c r="AJ21" s="295"/>
      <c r="AK21" s="295"/>
      <c r="AL21" s="295"/>
      <c r="AM21" s="295"/>
      <c r="AN21" s="295"/>
      <c r="AO21" s="295"/>
      <c r="AP21" s="295"/>
      <c r="AQ21" s="295"/>
      <c r="AR21" s="295"/>
      <c r="AS21" s="295"/>
      <c r="AT21" s="295"/>
      <c r="AU21" s="295"/>
      <c r="AV21" s="295"/>
      <c r="AW21" s="295"/>
      <c r="AX21" s="295"/>
      <c r="AY21" s="295"/>
      <c r="AZ21" s="195"/>
      <c r="BA21" s="195"/>
      <c r="BB21" s="195"/>
      <c r="BC21" s="295" t="s">
        <v>8</v>
      </c>
      <c r="BD21" s="295"/>
      <c r="BE21" s="295"/>
      <c r="BF21" s="295"/>
      <c r="BG21" s="295"/>
      <c r="BH21" s="295"/>
      <c r="BI21" s="295"/>
      <c r="BJ21" s="295"/>
      <c r="BK21" s="295"/>
      <c r="BL21" s="295"/>
      <c r="BM21" s="295"/>
      <c r="BN21" s="295"/>
      <c r="BO21" s="295"/>
      <c r="BP21" s="295"/>
      <c r="BQ21" s="295"/>
      <c r="BR21" s="295"/>
      <c r="BS21" s="295"/>
      <c r="BT21" s="295"/>
      <c r="BU21" s="295"/>
      <c r="BV21" s="295"/>
      <c r="BW21" s="295"/>
      <c r="BX21" s="295"/>
      <c r="BY21" s="295"/>
      <c r="BZ21" s="295"/>
      <c r="CA21" s="206"/>
      <c r="CC21" s="210"/>
    </row>
    <row r="22" spans="2:101" s="171" customFormat="1">
      <c r="B22" s="175"/>
      <c r="C22" s="184"/>
      <c r="D22" s="184"/>
      <c r="E22" s="184"/>
      <c r="F22" s="184"/>
      <c r="G22" s="184"/>
      <c r="H22" s="184"/>
      <c r="I22" s="184"/>
      <c r="J22" s="195"/>
      <c r="K22" s="195"/>
      <c r="L22" s="195"/>
      <c r="M22" s="195"/>
      <c r="N22" s="195"/>
      <c r="O22" s="195"/>
      <c r="P22" s="195"/>
      <c r="Q22" s="195"/>
      <c r="R22" s="195"/>
      <c r="S22" s="195"/>
      <c r="T22" s="195"/>
      <c r="U22" s="195"/>
      <c r="V22" s="195"/>
      <c r="W22" s="195"/>
      <c r="X22" s="195"/>
      <c r="Y22" s="195"/>
      <c r="Z22" s="195"/>
      <c r="AA22" s="195"/>
      <c r="AB22" s="195"/>
      <c r="AC22" s="195"/>
      <c r="AD22" s="195"/>
      <c r="AE22" s="195"/>
      <c r="AF22" s="195"/>
      <c r="AG22" s="195"/>
      <c r="AH22" s="195"/>
      <c r="AI22" s="195"/>
      <c r="AJ22" s="195"/>
      <c r="AK22" s="195"/>
      <c r="AL22" s="195"/>
      <c r="AM22" s="195"/>
      <c r="AN22" s="195"/>
      <c r="AO22" s="195"/>
      <c r="AP22" s="195"/>
      <c r="AQ22" s="195"/>
      <c r="AR22" s="195"/>
      <c r="AS22" s="195"/>
      <c r="AT22" s="195"/>
      <c r="AU22" s="195"/>
      <c r="AV22" s="195"/>
      <c r="AW22" s="195"/>
      <c r="AX22" s="195"/>
      <c r="AY22" s="195"/>
      <c r="AZ22" s="195"/>
      <c r="BA22" s="195"/>
      <c r="BB22" s="195"/>
      <c r="BC22" s="195"/>
      <c r="BD22" s="195"/>
      <c r="BE22" s="195"/>
      <c r="BF22" s="195"/>
      <c r="BG22" s="195"/>
      <c r="BH22" s="195"/>
      <c r="BI22" s="195"/>
      <c r="BJ22" s="195"/>
      <c r="BK22" s="195"/>
      <c r="BL22" s="195"/>
      <c r="BM22" s="195"/>
      <c r="BN22" s="195"/>
      <c r="BO22" s="195"/>
      <c r="BP22" s="195"/>
      <c r="BQ22" s="195"/>
      <c r="BR22" s="195"/>
      <c r="BS22" s="195"/>
      <c r="BT22" s="195"/>
      <c r="BU22" s="195"/>
      <c r="BV22" s="195"/>
      <c r="BW22" s="195"/>
      <c r="BX22" s="195"/>
      <c r="BY22" s="195"/>
      <c r="BZ22" s="195"/>
      <c r="CA22" s="206"/>
      <c r="CC22" s="210"/>
      <c r="CD22" s="195"/>
      <c r="CE22" s="195"/>
      <c r="CF22" s="195"/>
      <c r="CG22" s="195"/>
      <c r="CH22" s="195"/>
      <c r="CI22" s="195"/>
      <c r="CJ22" s="195"/>
      <c r="CK22" s="195"/>
      <c r="CL22" s="195"/>
      <c r="CM22" s="195"/>
      <c r="CN22" s="195"/>
      <c r="CO22" s="195"/>
      <c r="CP22" s="195"/>
      <c r="CQ22" s="195"/>
      <c r="CR22" s="195"/>
      <c r="CS22" s="195"/>
      <c r="CT22" s="195"/>
      <c r="CU22" s="195"/>
      <c r="CV22" s="195"/>
      <c r="CW22" s="195"/>
    </row>
    <row r="23" spans="2:101" s="171" customFormat="1" ht="18.5">
      <c r="B23" s="175"/>
      <c r="C23" s="296" t="s">
        <v>9</v>
      </c>
      <c r="D23" s="297"/>
      <c r="E23" s="297"/>
      <c r="F23" s="297"/>
      <c r="G23" s="297"/>
      <c r="H23" s="297"/>
      <c r="I23" s="297"/>
      <c r="J23" s="297"/>
      <c r="K23" s="297"/>
      <c r="L23" s="297"/>
      <c r="M23" s="297"/>
      <c r="N23" s="298"/>
      <c r="O23" s="195"/>
      <c r="P23" s="195"/>
      <c r="Q23" s="195"/>
      <c r="R23" s="247" t="s">
        <v>10</v>
      </c>
      <c r="S23" s="248"/>
      <c r="T23" s="248"/>
      <c r="U23" s="248"/>
      <c r="V23" s="248"/>
      <c r="W23" s="248"/>
      <c r="X23" s="248"/>
      <c r="Y23" s="248"/>
      <c r="Z23" s="248"/>
      <c r="AA23" s="248"/>
      <c r="AB23" s="248"/>
      <c r="AC23" s="248"/>
      <c r="AD23" s="248"/>
      <c r="AE23" s="248"/>
      <c r="AF23" s="248"/>
      <c r="AG23" s="248"/>
      <c r="AH23" s="248"/>
      <c r="AI23" s="248"/>
      <c r="AJ23" s="248"/>
      <c r="AK23" s="248"/>
      <c r="AL23" s="248"/>
      <c r="AM23" s="248"/>
      <c r="AN23" s="248"/>
      <c r="AO23" s="248"/>
      <c r="AP23" s="248"/>
      <c r="AQ23" s="248"/>
      <c r="AR23" s="248"/>
      <c r="AS23" s="248"/>
      <c r="AT23" s="248"/>
      <c r="AU23" s="248"/>
      <c r="AV23" s="248"/>
      <c r="AW23" s="248"/>
      <c r="AX23" s="248"/>
      <c r="AY23" s="249"/>
      <c r="AZ23" s="195"/>
      <c r="BA23" s="195"/>
      <c r="BB23" s="195"/>
      <c r="CA23" s="206"/>
      <c r="CC23" s="210"/>
    </row>
    <row r="24" spans="2:101" s="171" customFormat="1">
      <c r="B24" s="175"/>
      <c r="C24" s="232"/>
      <c r="D24" s="233"/>
      <c r="E24" s="233"/>
      <c r="F24" s="233"/>
      <c r="G24" s="233"/>
      <c r="H24" s="233"/>
      <c r="I24" s="233"/>
      <c r="J24" s="233"/>
      <c r="K24" s="233"/>
      <c r="L24" s="233"/>
      <c r="M24" s="233"/>
      <c r="N24" s="234"/>
      <c r="O24" s="195"/>
      <c r="P24" s="195"/>
      <c r="Q24" s="195"/>
      <c r="R24" s="250"/>
      <c r="S24" s="251"/>
      <c r="T24" s="251"/>
      <c r="U24" s="251"/>
      <c r="V24" s="251"/>
      <c r="W24" s="251"/>
      <c r="X24" s="251"/>
      <c r="Y24" s="251"/>
      <c r="Z24" s="251"/>
      <c r="AA24" s="251"/>
      <c r="AB24" s="251"/>
      <c r="AC24" s="251"/>
      <c r="AD24" s="251"/>
      <c r="AE24" s="251"/>
      <c r="AF24" s="251"/>
      <c r="AG24" s="251"/>
      <c r="AH24" s="251"/>
      <c r="AI24" s="251"/>
      <c r="AJ24" s="251"/>
      <c r="AK24" s="251"/>
      <c r="AL24" s="251"/>
      <c r="AM24" s="251"/>
      <c r="AN24" s="251"/>
      <c r="AO24" s="251"/>
      <c r="AP24" s="251"/>
      <c r="AQ24" s="251"/>
      <c r="AR24" s="251"/>
      <c r="AS24" s="251"/>
      <c r="AT24" s="251"/>
      <c r="AU24" s="251"/>
      <c r="AV24" s="251"/>
      <c r="AW24" s="251"/>
      <c r="AX24" s="251"/>
      <c r="AY24" s="252"/>
      <c r="AZ24" s="195"/>
      <c r="BA24" s="195"/>
      <c r="BB24" s="195"/>
      <c r="CA24" s="206"/>
      <c r="CC24" s="210"/>
    </row>
    <row r="25" spans="2:101" s="171" customFormat="1">
      <c r="B25" s="175"/>
      <c r="C25" s="232"/>
      <c r="D25" s="233"/>
      <c r="E25" s="233"/>
      <c r="F25" s="233"/>
      <c r="G25" s="233"/>
      <c r="H25" s="233"/>
      <c r="I25" s="233"/>
      <c r="J25" s="233"/>
      <c r="K25" s="233"/>
      <c r="L25" s="233"/>
      <c r="M25" s="233"/>
      <c r="N25" s="234"/>
      <c r="O25" s="195"/>
      <c r="P25" s="195"/>
      <c r="Q25" s="195"/>
      <c r="R25" s="250"/>
      <c r="S25" s="251"/>
      <c r="T25" s="251"/>
      <c r="U25" s="251"/>
      <c r="V25" s="251"/>
      <c r="W25" s="251"/>
      <c r="X25" s="251"/>
      <c r="Y25" s="251"/>
      <c r="Z25" s="251"/>
      <c r="AA25" s="251"/>
      <c r="AB25" s="251"/>
      <c r="AC25" s="251"/>
      <c r="AD25" s="251"/>
      <c r="AE25" s="251"/>
      <c r="AF25" s="251"/>
      <c r="AG25" s="251"/>
      <c r="AH25" s="251"/>
      <c r="AI25" s="251"/>
      <c r="AJ25" s="251"/>
      <c r="AK25" s="251"/>
      <c r="AL25" s="251"/>
      <c r="AM25" s="251"/>
      <c r="AN25" s="251"/>
      <c r="AO25" s="251"/>
      <c r="AP25" s="251"/>
      <c r="AQ25" s="251"/>
      <c r="AR25" s="251"/>
      <c r="AS25" s="251"/>
      <c r="AT25" s="251"/>
      <c r="AU25" s="251"/>
      <c r="AV25" s="251"/>
      <c r="AW25" s="251"/>
      <c r="AX25" s="251"/>
      <c r="AY25" s="252"/>
      <c r="AZ25" s="195"/>
      <c r="BA25" s="195"/>
      <c r="BB25" s="195"/>
      <c r="CA25" s="206"/>
      <c r="CC25" s="210"/>
    </row>
    <row r="26" spans="2:101" s="171" customFormat="1" ht="14.5" customHeight="1">
      <c r="B26" s="175"/>
      <c r="C26" s="232"/>
      <c r="D26" s="233"/>
      <c r="E26" s="233"/>
      <c r="F26" s="233"/>
      <c r="G26" s="233"/>
      <c r="H26" s="233"/>
      <c r="I26" s="233"/>
      <c r="J26" s="233"/>
      <c r="K26" s="233"/>
      <c r="L26" s="233"/>
      <c r="M26" s="233"/>
      <c r="N26" s="234"/>
      <c r="O26" s="195"/>
      <c r="P26" s="195"/>
      <c r="Q26" s="195"/>
      <c r="R26" s="250"/>
      <c r="S26" s="251"/>
      <c r="T26" s="251"/>
      <c r="U26" s="251"/>
      <c r="V26" s="251"/>
      <c r="W26" s="251"/>
      <c r="X26" s="251"/>
      <c r="Y26" s="251"/>
      <c r="Z26" s="251"/>
      <c r="AA26" s="251"/>
      <c r="AB26" s="251"/>
      <c r="AC26" s="251"/>
      <c r="AD26" s="251"/>
      <c r="AE26" s="251"/>
      <c r="AF26" s="251"/>
      <c r="AG26" s="251"/>
      <c r="AH26" s="251"/>
      <c r="AI26" s="251"/>
      <c r="AJ26" s="251"/>
      <c r="AK26" s="251"/>
      <c r="AL26" s="251"/>
      <c r="AM26" s="251"/>
      <c r="AN26" s="251"/>
      <c r="AO26" s="251"/>
      <c r="AP26" s="251"/>
      <c r="AQ26" s="251"/>
      <c r="AR26" s="251"/>
      <c r="AS26" s="251"/>
      <c r="AT26" s="251"/>
      <c r="AU26" s="251"/>
      <c r="AV26" s="251"/>
      <c r="AW26" s="251"/>
      <c r="AX26" s="251"/>
      <c r="AY26" s="252"/>
      <c r="AZ26" s="195"/>
      <c r="BA26" s="195"/>
      <c r="BB26" s="195"/>
      <c r="CA26" s="206"/>
      <c r="CC26" s="210"/>
    </row>
    <row r="27" spans="2:101" s="171" customFormat="1">
      <c r="B27" s="175"/>
      <c r="C27" s="232"/>
      <c r="D27" s="233"/>
      <c r="E27" s="233"/>
      <c r="F27" s="233"/>
      <c r="G27" s="233"/>
      <c r="H27" s="233"/>
      <c r="I27" s="233"/>
      <c r="J27" s="233"/>
      <c r="K27" s="233"/>
      <c r="L27" s="233"/>
      <c r="M27" s="233"/>
      <c r="N27" s="234"/>
      <c r="O27" s="195"/>
      <c r="P27" s="195"/>
      <c r="Q27" s="195"/>
      <c r="R27" s="250"/>
      <c r="S27" s="251"/>
      <c r="T27" s="251"/>
      <c r="U27" s="251"/>
      <c r="V27" s="251"/>
      <c r="W27" s="251"/>
      <c r="X27" s="251"/>
      <c r="Y27" s="251"/>
      <c r="Z27" s="251"/>
      <c r="AA27" s="251"/>
      <c r="AB27" s="251"/>
      <c r="AC27" s="251"/>
      <c r="AD27" s="251"/>
      <c r="AE27" s="251"/>
      <c r="AF27" s="251"/>
      <c r="AG27" s="251"/>
      <c r="AH27" s="251"/>
      <c r="AI27" s="251"/>
      <c r="AJ27" s="251"/>
      <c r="AK27" s="251"/>
      <c r="AL27" s="251"/>
      <c r="AM27" s="251"/>
      <c r="AN27" s="251"/>
      <c r="AO27" s="251"/>
      <c r="AP27" s="251"/>
      <c r="AQ27" s="251"/>
      <c r="AR27" s="251"/>
      <c r="AS27" s="251"/>
      <c r="AT27" s="251"/>
      <c r="AU27" s="251"/>
      <c r="AV27" s="251"/>
      <c r="AW27" s="251"/>
      <c r="AX27" s="251"/>
      <c r="AY27" s="252"/>
      <c r="AZ27" s="195"/>
      <c r="BA27" s="195"/>
      <c r="BB27" s="195"/>
      <c r="CA27" s="206"/>
      <c r="CC27" s="210"/>
    </row>
    <row r="28" spans="2:101" s="171" customFormat="1" ht="14.5" customHeight="1">
      <c r="B28" s="175"/>
      <c r="C28" s="232"/>
      <c r="D28" s="233"/>
      <c r="E28" s="233"/>
      <c r="F28" s="233"/>
      <c r="G28" s="233"/>
      <c r="H28" s="233"/>
      <c r="I28" s="233"/>
      <c r="J28" s="233"/>
      <c r="K28" s="233"/>
      <c r="L28" s="233"/>
      <c r="M28" s="233"/>
      <c r="N28" s="234"/>
      <c r="O28" s="195"/>
      <c r="P28" s="195"/>
      <c r="Q28" s="195"/>
      <c r="R28" s="250"/>
      <c r="S28" s="251"/>
      <c r="T28" s="251"/>
      <c r="U28" s="251"/>
      <c r="V28" s="251"/>
      <c r="W28" s="251"/>
      <c r="X28" s="251"/>
      <c r="Y28" s="251"/>
      <c r="Z28" s="251"/>
      <c r="AA28" s="251"/>
      <c r="AB28" s="251"/>
      <c r="AC28" s="251"/>
      <c r="AD28" s="251"/>
      <c r="AE28" s="251"/>
      <c r="AF28" s="251"/>
      <c r="AG28" s="251"/>
      <c r="AH28" s="251"/>
      <c r="AI28" s="251"/>
      <c r="AJ28" s="251"/>
      <c r="AK28" s="251"/>
      <c r="AL28" s="251"/>
      <c r="AM28" s="251"/>
      <c r="AN28" s="251"/>
      <c r="AO28" s="251"/>
      <c r="AP28" s="251"/>
      <c r="AQ28" s="251"/>
      <c r="AR28" s="251"/>
      <c r="AS28" s="251"/>
      <c r="AT28" s="251"/>
      <c r="AU28" s="251"/>
      <c r="AV28" s="251"/>
      <c r="AW28" s="251"/>
      <c r="AX28" s="251"/>
      <c r="AY28" s="252"/>
      <c r="AZ28" s="195"/>
      <c r="BA28" s="195"/>
      <c r="BB28" s="195"/>
      <c r="CA28" s="206"/>
      <c r="CC28" s="210"/>
    </row>
    <row r="29" spans="2:101" s="171" customFormat="1" ht="6" customHeight="1">
      <c r="B29" s="175"/>
      <c r="C29" s="232"/>
      <c r="D29" s="233"/>
      <c r="E29" s="233"/>
      <c r="F29" s="233"/>
      <c r="G29" s="233"/>
      <c r="H29" s="233"/>
      <c r="I29" s="233"/>
      <c r="J29" s="233"/>
      <c r="K29" s="233"/>
      <c r="L29" s="233"/>
      <c r="M29" s="233"/>
      <c r="N29" s="234"/>
      <c r="O29" s="195"/>
      <c r="P29" s="195"/>
      <c r="Q29" s="195"/>
      <c r="R29" s="250"/>
      <c r="S29" s="251"/>
      <c r="T29" s="251"/>
      <c r="U29" s="251"/>
      <c r="V29" s="251"/>
      <c r="W29" s="251"/>
      <c r="X29" s="251"/>
      <c r="Y29" s="251"/>
      <c r="Z29" s="251"/>
      <c r="AA29" s="251"/>
      <c r="AB29" s="251"/>
      <c r="AC29" s="251"/>
      <c r="AD29" s="251"/>
      <c r="AE29" s="251"/>
      <c r="AF29" s="251"/>
      <c r="AG29" s="251"/>
      <c r="AH29" s="251"/>
      <c r="AI29" s="251"/>
      <c r="AJ29" s="251"/>
      <c r="AK29" s="251"/>
      <c r="AL29" s="251"/>
      <c r="AM29" s="251"/>
      <c r="AN29" s="251"/>
      <c r="AO29" s="251"/>
      <c r="AP29" s="251"/>
      <c r="AQ29" s="251"/>
      <c r="AR29" s="251"/>
      <c r="AS29" s="251"/>
      <c r="AT29" s="251"/>
      <c r="AU29" s="251"/>
      <c r="AV29" s="251"/>
      <c r="AW29" s="251"/>
      <c r="AX29" s="251"/>
      <c r="AY29" s="252"/>
      <c r="AZ29" s="195"/>
      <c r="BA29" s="195"/>
      <c r="BB29" s="195"/>
      <c r="CA29" s="206"/>
      <c r="CC29" s="210"/>
    </row>
    <row r="30" spans="2:101" s="171" customFormat="1" ht="14.5" customHeight="1">
      <c r="B30" s="175"/>
      <c r="C30" s="232"/>
      <c r="D30" s="233"/>
      <c r="E30" s="233"/>
      <c r="F30" s="233"/>
      <c r="G30" s="233"/>
      <c r="H30" s="233"/>
      <c r="I30" s="233"/>
      <c r="J30" s="233"/>
      <c r="K30" s="233"/>
      <c r="L30" s="233"/>
      <c r="M30" s="233"/>
      <c r="N30" s="234"/>
      <c r="O30" s="195"/>
      <c r="P30" s="195"/>
      <c r="Q30" s="195"/>
      <c r="R30" s="250"/>
      <c r="S30" s="251"/>
      <c r="T30" s="251"/>
      <c r="U30" s="251"/>
      <c r="V30" s="251"/>
      <c r="W30" s="251"/>
      <c r="X30" s="251"/>
      <c r="Y30" s="251"/>
      <c r="Z30" s="251"/>
      <c r="AA30" s="251"/>
      <c r="AB30" s="251"/>
      <c r="AC30" s="251"/>
      <c r="AD30" s="251"/>
      <c r="AE30" s="251"/>
      <c r="AF30" s="251"/>
      <c r="AG30" s="251"/>
      <c r="AH30" s="251"/>
      <c r="AI30" s="251"/>
      <c r="AJ30" s="251"/>
      <c r="AK30" s="251"/>
      <c r="AL30" s="251"/>
      <c r="AM30" s="251"/>
      <c r="AN30" s="251"/>
      <c r="AO30" s="251"/>
      <c r="AP30" s="251"/>
      <c r="AQ30" s="251"/>
      <c r="AR30" s="251"/>
      <c r="AS30" s="251"/>
      <c r="AT30" s="251"/>
      <c r="AU30" s="251"/>
      <c r="AV30" s="251"/>
      <c r="AW30" s="251"/>
      <c r="AX30" s="251"/>
      <c r="AY30" s="252"/>
      <c r="AZ30" s="195"/>
      <c r="BA30" s="195"/>
      <c r="BB30" s="195"/>
      <c r="BC30" s="273" t="s">
        <v>11</v>
      </c>
      <c r="BD30" s="274"/>
      <c r="BE30" s="274"/>
      <c r="BF30" s="274"/>
      <c r="BG30" s="274"/>
      <c r="BH30" s="274"/>
      <c r="BI30" s="274"/>
      <c r="BJ30" s="274"/>
      <c r="BK30" s="274"/>
      <c r="BL30" s="275"/>
      <c r="BM30" s="279" t="s">
        <v>12</v>
      </c>
      <c r="BN30" s="280"/>
      <c r="BO30" s="280"/>
      <c r="BP30" s="280"/>
      <c r="BQ30" s="280"/>
      <c r="BR30" s="280"/>
      <c r="BS30" s="281"/>
      <c r="BT30" s="279" t="s">
        <v>13</v>
      </c>
      <c r="BU30" s="280"/>
      <c r="BV30" s="280"/>
      <c r="BW30" s="280"/>
      <c r="BX30" s="280"/>
      <c r="BY30" s="280"/>
      <c r="BZ30" s="281"/>
      <c r="CA30" s="206"/>
    </row>
    <row r="31" spans="2:101" s="171" customFormat="1" ht="30" customHeight="1">
      <c r="B31" s="175"/>
      <c r="C31" s="232"/>
      <c r="D31" s="233"/>
      <c r="E31" s="233"/>
      <c r="F31" s="233"/>
      <c r="G31" s="233"/>
      <c r="H31" s="233"/>
      <c r="I31" s="233"/>
      <c r="J31" s="233"/>
      <c r="K31" s="233"/>
      <c r="L31" s="233"/>
      <c r="M31" s="233"/>
      <c r="N31" s="234"/>
      <c r="O31" s="195"/>
      <c r="P31" s="195"/>
      <c r="Q31" s="195"/>
      <c r="R31" s="250"/>
      <c r="S31" s="251"/>
      <c r="T31" s="251"/>
      <c r="U31" s="251"/>
      <c r="V31" s="251"/>
      <c r="W31" s="251"/>
      <c r="X31" s="251"/>
      <c r="Y31" s="251"/>
      <c r="Z31" s="251"/>
      <c r="AA31" s="251"/>
      <c r="AB31" s="251"/>
      <c r="AC31" s="251"/>
      <c r="AD31" s="251"/>
      <c r="AE31" s="251"/>
      <c r="AF31" s="251"/>
      <c r="AG31" s="251"/>
      <c r="AH31" s="251"/>
      <c r="AI31" s="251"/>
      <c r="AJ31" s="251"/>
      <c r="AK31" s="251"/>
      <c r="AL31" s="251"/>
      <c r="AM31" s="251"/>
      <c r="AN31" s="251"/>
      <c r="AO31" s="251"/>
      <c r="AP31" s="251"/>
      <c r="AQ31" s="251"/>
      <c r="AR31" s="251"/>
      <c r="AS31" s="251"/>
      <c r="AT31" s="251"/>
      <c r="AU31" s="251"/>
      <c r="AV31" s="251"/>
      <c r="AW31" s="251"/>
      <c r="AX31" s="251"/>
      <c r="AY31" s="252"/>
      <c r="AZ31" s="195"/>
      <c r="BA31" s="195"/>
      <c r="BB31" s="195"/>
      <c r="BC31" s="276"/>
      <c r="BD31" s="277"/>
      <c r="BE31" s="277"/>
      <c r="BF31" s="277"/>
      <c r="BG31" s="277"/>
      <c r="BH31" s="277"/>
      <c r="BI31" s="277"/>
      <c r="BJ31" s="277"/>
      <c r="BK31" s="277"/>
      <c r="BL31" s="278"/>
      <c r="BM31" s="282"/>
      <c r="BN31" s="283"/>
      <c r="BO31" s="283"/>
      <c r="BP31" s="283"/>
      <c r="BQ31" s="283"/>
      <c r="BR31" s="283"/>
      <c r="BS31" s="284"/>
      <c r="BT31" s="282"/>
      <c r="BU31" s="283"/>
      <c r="BV31" s="283"/>
      <c r="BW31" s="283"/>
      <c r="BX31" s="283"/>
      <c r="BY31" s="283"/>
      <c r="BZ31" s="284"/>
      <c r="CA31" s="206"/>
    </row>
    <row r="32" spans="2:101" s="171" customFormat="1">
      <c r="B32" s="175"/>
      <c r="C32" s="232"/>
      <c r="D32" s="233"/>
      <c r="E32" s="233"/>
      <c r="F32" s="233"/>
      <c r="G32" s="233"/>
      <c r="H32" s="233"/>
      <c r="I32" s="233"/>
      <c r="J32" s="233"/>
      <c r="K32" s="233"/>
      <c r="L32" s="233"/>
      <c r="M32" s="233"/>
      <c r="N32" s="234"/>
      <c r="O32" s="195"/>
      <c r="P32" s="195"/>
      <c r="Q32" s="195"/>
      <c r="R32" s="250"/>
      <c r="S32" s="251"/>
      <c r="T32" s="251"/>
      <c r="U32" s="251"/>
      <c r="V32" s="251"/>
      <c r="W32" s="251"/>
      <c r="X32" s="251"/>
      <c r="Y32" s="251"/>
      <c r="Z32" s="251"/>
      <c r="AA32" s="251"/>
      <c r="AB32" s="251"/>
      <c r="AC32" s="251"/>
      <c r="AD32" s="251"/>
      <c r="AE32" s="251"/>
      <c r="AF32" s="251"/>
      <c r="AG32" s="251"/>
      <c r="AH32" s="251"/>
      <c r="AI32" s="251"/>
      <c r="AJ32" s="251"/>
      <c r="AK32" s="251"/>
      <c r="AL32" s="251"/>
      <c r="AM32" s="251"/>
      <c r="AN32" s="251"/>
      <c r="AO32" s="251"/>
      <c r="AP32" s="251"/>
      <c r="AQ32" s="251"/>
      <c r="AR32" s="251"/>
      <c r="AS32" s="251"/>
      <c r="AT32" s="251"/>
      <c r="AU32" s="251"/>
      <c r="AV32" s="251"/>
      <c r="AW32" s="251"/>
      <c r="AX32" s="251"/>
      <c r="AY32" s="252"/>
      <c r="AZ32" s="195"/>
      <c r="BA32" s="195"/>
      <c r="BB32" s="195"/>
      <c r="BC32" s="264" t="s">
        <v>14</v>
      </c>
      <c r="BD32" s="265"/>
      <c r="BE32" s="265"/>
      <c r="BF32" s="265"/>
      <c r="BG32" s="265"/>
      <c r="BH32" s="265"/>
      <c r="BI32" s="265"/>
      <c r="BJ32" s="265"/>
      <c r="BK32" s="265"/>
      <c r="BL32" s="266"/>
      <c r="BM32" s="264" t="s">
        <v>635</v>
      </c>
      <c r="BN32" s="265"/>
      <c r="BO32" s="265"/>
      <c r="BP32" s="265"/>
      <c r="BQ32" s="265"/>
      <c r="BR32" s="265"/>
      <c r="BS32" s="266"/>
      <c r="BT32" s="264" t="s">
        <v>636</v>
      </c>
      <c r="BU32" s="265"/>
      <c r="BV32" s="265"/>
      <c r="BW32" s="265"/>
      <c r="BX32" s="265"/>
      <c r="BY32" s="265"/>
      <c r="BZ32" s="266"/>
      <c r="CA32" s="206"/>
    </row>
    <row r="33" spans="2:81" s="171" customFormat="1">
      <c r="B33" s="175"/>
      <c r="C33" s="232"/>
      <c r="D33" s="233"/>
      <c r="E33" s="233"/>
      <c r="F33" s="233"/>
      <c r="G33" s="233"/>
      <c r="H33" s="233"/>
      <c r="I33" s="233"/>
      <c r="J33" s="233"/>
      <c r="K33" s="233"/>
      <c r="L33" s="233"/>
      <c r="M33" s="233"/>
      <c r="N33" s="234"/>
      <c r="O33" s="195"/>
      <c r="P33" s="195"/>
      <c r="Q33" s="195"/>
      <c r="R33" s="250"/>
      <c r="S33" s="251"/>
      <c r="T33" s="251"/>
      <c r="U33" s="251"/>
      <c r="V33" s="251"/>
      <c r="W33" s="251"/>
      <c r="X33" s="251"/>
      <c r="Y33" s="251"/>
      <c r="Z33" s="251"/>
      <c r="AA33" s="251"/>
      <c r="AB33" s="251"/>
      <c r="AC33" s="251"/>
      <c r="AD33" s="251"/>
      <c r="AE33" s="251"/>
      <c r="AF33" s="251"/>
      <c r="AG33" s="251"/>
      <c r="AH33" s="251"/>
      <c r="AI33" s="251"/>
      <c r="AJ33" s="251"/>
      <c r="AK33" s="251"/>
      <c r="AL33" s="251"/>
      <c r="AM33" s="251"/>
      <c r="AN33" s="251"/>
      <c r="AO33" s="251"/>
      <c r="AP33" s="251"/>
      <c r="AQ33" s="251"/>
      <c r="AR33" s="251"/>
      <c r="AS33" s="251"/>
      <c r="AT33" s="251"/>
      <c r="AU33" s="251"/>
      <c r="AV33" s="251"/>
      <c r="AW33" s="251"/>
      <c r="AX33" s="251"/>
      <c r="AY33" s="252"/>
      <c r="AZ33" s="195"/>
      <c r="BA33" s="195"/>
      <c r="BB33" s="195"/>
      <c r="BC33" s="270"/>
      <c r="BD33" s="271"/>
      <c r="BE33" s="271"/>
      <c r="BF33" s="271"/>
      <c r="BG33" s="271"/>
      <c r="BH33" s="271"/>
      <c r="BI33" s="271"/>
      <c r="BJ33" s="271"/>
      <c r="BK33" s="271"/>
      <c r="BL33" s="272"/>
      <c r="BM33" s="267"/>
      <c r="BN33" s="268"/>
      <c r="BO33" s="268"/>
      <c r="BP33" s="268"/>
      <c r="BQ33" s="268"/>
      <c r="BR33" s="268"/>
      <c r="BS33" s="269"/>
      <c r="BT33" s="267"/>
      <c r="BU33" s="268"/>
      <c r="BV33" s="268"/>
      <c r="BW33" s="268"/>
      <c r="BX33" s="268"/>
      <c r="BY33" s="268"/>
      <c r="BZ33" s="269"/>
      <c r="CA33" s="206"/>
    </row>
    <row r="34" spans="2:81" s="171" customFormat="1" ht="28.5" customHeight="1">
      <c r="B34" s="188"/>
      <c r="C34" s="235"/>
      <c r="D34" s="236"/>
      <c r="E34" s="236"/>
      <c r="F34" s="236"/>
      <c r="G34" s="236"/>
      <c r="H34" s="236"/>
      <c r="I34" s="236"/>
      <c r="J34" s="236"/>
      <c r="K34" s="236"/>
      <c r="L34" s="236"/>
      <c r="M34" s="236"/>
      <c r="N34" s="237"/>
      <c r="O34" s="195"/>
      <c r="P34" s="195"/>
      <c r="Q34" s="195"/>
      <c r="R34" s="253"/>
      <c r="S34" s="254"/>
      <c r="T34" s="254"/>
      <c r="U34" s="254"/>
      <c r="V34" s="254"/>
      <c r="W34" s="254"/>
      <c r="X34" s="254"/>
      <c r="Y34" s="254"/>
      <c r="Z34" s="254"/>
      <c r="AA34" s="254"/>
      <c r="AB34" s="254"/>
      <c r="AC34" s="254"/>
      <c r="AD34" s="254"/>
      <c r="AE34" s="254"/>
      <c r="AF34" s="254"/>
      <c r="AG34" s="254"/>
      <c r="AH34" s="254"/>
      <c r="AI34" s="254"/>
      <c r="AJ34" s="254"/>
      <c r="AK34" s="254"/>
      <c r="AL34" s="254"/>
      <c r="AM34" s="254"/>
      <c r="AN34" s="254"/>
      <c r="AO34" s="254"/>
      <c r="AP34" s="254"/>
      <c r="AQ34" s="254"/>
      <c r="AR34" s="254"/>
      <c r="AS34" s="254"/>
      <c r="AT34" s="254"/>
      <c r="AU34" s="254"/>
      <c r="AV34" s="254"/>
      <c r="AW34" s="254"/>
      <c r="AX34" s="254"/>
      <c r="AY34" s="255"/>
      <c r="AZ34" s="195"/>
      <c r="BA34" s="195"/>
      <c r="BB34" s="195"/>
      <c r="BC34" s="264" t="s">
        <v>15</v>
      </c>
      <c r="BD34" s="265"/>
      <c r="BE34" s="265"/>
      <c r="BF34" s="265"/>
      <c r="BG34" s="265"/>
      <c r="BH34" s="265"/>
      <c r="BI34" s="265"/>
      <c r="BJ34" s="265"/>
      <c r="BK34" s="265"/>
      <c r="BL34" s="266"/>
      <c r="BM34" s="264" t="s">
        <v>637</v>
      </c>
      <c r="BN34" s="265"/>
      <c r="BO34" s="265"/>
      <c r="BP34" s="265"/>
      <c r="BQ34" s="265"/>
      <c r="BR34" s="265"/>
      <c r="BS34" s="266"/>
      <c r="BT34" s="264" t="s">
        <v>635</v>
      </c>
      <c r="BU34" s="265"/>
      <c r="BV34" s="265"/>
      <c r="BW34" s="265"/>
      <c r="BX34" s="265"/>
      <c r="BY34" s="265"/>
      <c r="BZ34" s="266"/>
      <c r="CA34" s="206"/>
    </row>
    <row r="35" spans="2:81" s="171" customFormat="1" ht="14.5" customHeight="1">
      <c r="B35" s="188"/>
      <c r="C35" s="189"/>
      <c r="D35" s="189"/>
      <c r="E35" s="189"/>
      <c r="F35" s="189"/>
      <c r="G35" s="189"/>
      <c r="H35" s="189"/>
      <c r="I35" s="189"/>
      <c r="J35" s="189"/>
      <c r="K35" s="189"/>
      <c r="L35" s="189"/>
      <c r="M35" s="189"/>
      <c r="N35" s="189"/>
      <c r="O35" s="195"/>
      <c r="P35" s="195"/>
      <c r="Q35" s="195"/>
      <c r="R35" s="195"/>
      <c r="S35" s="195"/>
      <c r="T35" s="195"/>
      <c r="U35" s="195"/>
      <c r="V35" s="195"/>
      <c r="W35" s="195"/>
      <c r="X35" s="195"/>
      <c r="Y35" s="195"/>
      <c r="Z35" s="195"/>
      <c r="AA35" s="195"/>
      <c r="AB35" s="195"/>
      <c r="AC35" s="195"/>
      <c r="AD35" s="195"/>
      <c r="AE35" s="195"/>
      <c r="AF35" s="195"/>
      <c r="AG35" s="195"/>
      <c r="AH35" s="195"/>
      <c r="AI35" s="195"/>
      <c r="AJ35" s="195"/>
      <c r="AK35" s="195"/>
      <c r="AL35" s="195"/>
      <c r="AM35" s="195"/>
      <c r="AN35" s="197"/>
      <c r="AO35" s="197"/>
      <c r="AP35" s="197"/>
      <c r="AQ35" s="197"/>
      <c r="AR35" s="197"/>
      <c r="AS35" s="197"/>
      <c r="AT35" s="197"/>
      <c r="AU35" s="195"/>
      <c r="AV35" s="195"/>
      <c r="AW35" s="195"/>
      <c r="AX35" s="195"/>
      <c r="AY35" s="195"/>
      <c r="AZ35" s="195"/>
      <c r="BA35" s="195"/>
      <c r="BB35" s="195"/>
      <c r="BC35" s="267"/>
      <c r="BD35" s="268"/>
      <c r="BE35" s="268"/>
      <c r="BF35" s="268"/>
      <c r="BG35" s="268"/>
      <c r="BH35" s="268"/>
      <c r="BI35" s="268"/>
      <c r="BJ35" s="268"/>
      <c r="BK35" s="268"/>
      <c r="BL35" s="269"/>
      <c r="BM35" s="267"/>
      <c r="BN35" s="268"/>
      <c r="BO35" s="268"/>
      <c r="BP35" s="268"/>
      <c r="BQ35" s="268"/>
      <c r="BR35" s="268"/>
      <c r="BS35" s="269"/>
      <c r="BT35" s="267"/>
      <c r="BU35" s="268"/>
      <c r="BV35" s="268"/>
      <c r="BW35" s="268"/>
      <c r="BX35" s="268"/>
      <c r="BY35" s="268"/>
      <c r="BZ35" s="269"/>
      <c r="CA35" s="206"/>
    </row>
    <row r="36" spans="2:81" s="171" customFormat="1" ht="14.5" customHeight="1">
      <c r="B36" s="188"/>
      <c r="C36" s="189"/>
      <c r="D36" s="189"/>
      <c r="E36" s="189"/>
      <c r="F36" s="189"/>
      <c r="G36" s="189"/>
      <c r="H36" s="189"/>
      <c r="I36" s="189"/>
      <c r="J36" s="189"/>
      <c r="K36" s="189"/>
      <c r="L36" s="189"/>
      <c r="M36" s="189"/>
      <c r="N36" s="189"/>
      <c r="O36" s="195"/>
      <c r="P36" s="195"/>
      <c r="Q36" s="195"/>
      <c r="R36" s="195"/>
      <c r="S36" s="195"/>
      <c r="T36" s="195"/>
      <c r="U36" s="195"/>
      <c r="V36" s="195"/>
      <c r="W36" s="195"/>
      <c r="X36" s="195"/>
      <c r="Y36" s="195"/>
      <c r="Z36" s="195"/>
      <c r="AA36" s="195"/>
      <c r="AB36" s="195"/>
      <c r="AC36" s="195"/>
      <c r="AD36" s="195"/>
      <c r="AE36" s="195"/>
      <c r="AF36" s="195"/>
      <c r="AG36" s="195"/>
      <c r="AH36" s="195"/>
      <c r="AI36" s="195"/>
      <c r="AJ36" s="195"/>
      <c r="AK36" s="195"/>
      <c r="AL36" s="195"/>
      <c r="AM36" s="195"/>
      <c r="AN36" s="197"/>
      <c r="AO36" s="197"/>
      <c r="AP36" s="197"/>
      <c r="AQ36" s="197"/>
      <c r="AR36" s="197"/>
      <c r="AS36" s="197"/>
      <c r="AT36" s="197"/>
      <c r="AU36" s="195"/>
      <c r="AV36" s="195"/>
      <c r="AW36" s="195"/>
      <c r="AX36" s="195"/>
      <c r="AY36" s="195"/>
      <c r="AZ36" s="195"/>
      <c r="BA36" s="195"/>
      <c r="BB36" s="195"/>
      <c r="BC36" s="238" t="s">
        <v>16</v>
      </c>
      <c r="BD36" s="239"/>
      <c r="BE36" s="239"/>
      <c r="BF36" s="239"/>
      <c r="BG36" s="239"/>
      <c r="BH36" s="239"/>
      <c r="BI36" s="239"/>
      <c r="BJ36" s="239"/>
      <c r="BK36" s="239"/>
      <c r="BL36" s="240"/>
      <c r="BM36" s="238" t="s">
        <v>17</v>
      </c>
      <c r="BN36" s="239"/>
      <c r="BO36" s="239"/>
      <c r="BP36" s="239"/>
      <c r="BQ36" s="239"/>
      <c r="BR36" s="239"/>
      <c r="BS36" s="239"/>
      <c r="BT36" s="239"/>
      <c r="BU36" s="239"/>
      <c r="BV36" s="239"/>
      <c r="BW36" s="239"/>
      <c r="BX36" s="239"/>
      <c r="BY36" s="239"/>
      <c r="BZ36" s="240"/>
      <c r="CA36" s="206"/>
    </row>
    <row r="37" spans="2:81" s="171" customFormat="1" ht="14.5" customHeight="1">
      <c r="B37" s="188"/>
      <c r="C37" s="189"/>
      <c r="D37" s="189"/>
      <c r="E37" s="189"/>
      <c r="F37" s="189"/>
      <c r="G37" s="189"/>
      <c r="H37" s="189"/>
      <c r="I37" s="189"/>
      <c r="J37" s="189"/>
      <c r="K37" s="189"/>
      <c r="L37" s="189"/>
      <c r="M37" s="189"/>
      <c r="N37" s="189"/>
      <c r="O37" s="195"/>
      <c r="P37" s="195"/>
      <c r="Q37" s="195"/>
      <c r="R37" s="195"/>
      <c r="S37" s="195"/>
      <c r="T37" s="195"/>
      <c r="U37" s="195"/>
      <c r="V37" s="195"/>
      <c r="W37" s="195"/>
      <c r="X37" s="195"/>
      <c r="Y37" s="195"/>
      <c r="Z37" s="195"/>
      <c r="AA37" s="195"/>
      <c r="AB37" s="195"/>
      <c r="AC37" s="195"/>
      <c r="AD37" s="195"/>
      <c r="AE37" s="195"/>
      <c r="AF37" s="195"/>
      <c r="AG37" s="195"/>
      <c r="AH37" s="195"/>
      <c r="AI37" s="195"/>
      <c r="AJ37" s="195"/>
      <c r="AK37" s="195"/>
      <c r="AL37" s="195"/>
      <c r="AM37" s="195"/>
      <c r="AN37" s="197"/>
      <c r="AO37" s="197"/>
      <c r="AP37" s="197"/>
      <c r="AQ37" s="197"/>
      <c r="AR37" s="197"/>
      <c r="AS37" s="197"/>
      <c r="AT37" s="197"/>
      <c r="AU37" s="195"/>
      <c r="AV37" s="195"/>
      <c r="AW37" s="195"/>
      <c r="AX37" s="195"/>
      <c r="AY37" s="195"/>
      <c r="AZ37" s="195"/>
      <c r="BA37" s="195"/>
      <c r="BB37" s="195"/>
      <c r="BC37" s="241"/>
      <c r="BD37" s="242"/>
      <c r="BE37" s="242"/>
      <c r="BF37" s="242"/>
      <c r="BG37" s="242"/>
      <c r="BH37" s="242"/>
      <c r="BI37" s="242"/>
      <c r="BJ37" s="242"/>
      <c r="BK37" s="242"/>
      <c r="BL37" s="243"/>
      <c r="BM37" s="241"/>
      <c r="BN37" s="242"/>
      <c r="BO37" s="242"/>
      <c r="BP37" s="242"/>
      <c r="BQ37" s="242"/>
      <c r="BR37" s="242"/>
      <c r="BS37" s="242"/>
      <c r="BT37" s="242"/>
      <c r="BU37" s="242"/>
      <c r="BV37" s="242"/>
      <c r="BW37" s="242"/>
      <c r="BX37" s="242"/>
      <c r="BY37" s="242"/>
      <c r="BZ37" s="243"/>
      <c r="CA37" s="206"/>
    </row>
    <row r="38" spans="2:81" s="171" customFormat="1" ht="18.649999999999999" customHeight="1">
      <c r="B38" s="190"/>
      <c r="C38" s="296" t="s">
        <v>18</v>
      </c>
      <c r="D38" s="297"/>
      <c r="E38" s="297"/>
      <c r="F38" s="297"/>
      <c r="G38" s="297"/>
      <c r="H38" s="297"/>
      <c r="I38" s="297"/>
      <c r="J38" s="297"/>
      <c r="K38" s="297"/>
      <c r="L38" s="297"/>
      <c r="M38" s="297"/>
      <c r="N38" s="298"/>
      <c r="O38" s="195"/>
      <c r="P38" s="195"/>
      <c r="Q38" s="195"/>
      <c r="R38" s="247" t="s">
        <v>19</v>
      </c>
      <c r="S38" s="248"/>
      <c r="T38" s="248"/>
      <c r="U38" s="248"/>
      <c r="V38" s="248"/>
      <c r="W38" s="248"/>
      <c r="X38" s="248"/>
      <c r="Y38" s="248"/>
      <c r="Z38" s="248"/>
      <c r="AA38" s="248"/>
      <c r="AB38" s="248"/>
      <c r="AC38" s="248"/>
      <c r="AD38" s="248"/>
      <c r="AE38" s="248"/>
      <c r="AF38" s="248"/>
      <c r="AG38" s="248"/>
      <c r="AH38" s="248"/>
      <c r="AI38" s="248"/>
      <c r="AJ38" s="248"/>
      <c r="AK38" s="248"/>
      <c r="AL38" s="248"/>
      <c r="AM38" s="248"/>
      <c r="AN38" s="248"/>
      <c r="AO38" s="248"/>
      <c r="AP38" s="248"/>
      <c r="AQ38" s="248"/>
      <c r="AR38" s="248"/>
      <c r="AS38" s="248"/>
      <c r="AT38" s="248"/>
      <c r="AU38" s="248"/>
      <c r="AV38" s="248"/>
      <c r="AW38" s="248"/>
      <c r="AX38" s="248"/>
      <c r="AY38" s="249"/>
      <c r="AZ38" s="195"/>
      <c r="BA38" s="195"/>
      <c r="BB38" s="195"/>
      <c r="BC38" s="241"/>
      <c r="BD38" s="242"/>
      <c r="BE38" s="242"/>
      <c r="BF38" s="242"/>
      <c r="BG38" s="242"/>
      <c r="BH38" s="242"/>
      <c r="BI38" s="242"/>
      <c r="BJ38" s="242"/>
      <c r="BK38" s="242"/>
      <c r="BL38" s="243"/>
      <c r="BM38" s="241"/>
      <c r="BN38" s="242"/>
      <c r="BO38" s="242"/>
      <c r="BP38" s="242"/>
      <c r="BQ38" s="242"/>
      <c r="BR38" s="242"/>
      <c r="BS38" s="242"/>
      <c r="BT38" s="242"/>
      <c r="BU38" s="242"/>
      <c r="BV38" s="242"/>
      <c r="BW38" s="242"/>
      <c r="BX38" s="242"/>
      <c r="BY38" s="242"/>
      <c r="BZ38" s="243"/>
      <c r="CA38" s="206"/>
    </row>
    <row r="39" spans="2:81" s="171" customFormat="1" ht="14.5" customHeight="1">
      <c r="B39" s="190"/>
      <c r="C39" s="232"/>
      <c r="D39" s="233"/>
      <c r="E39" s="233"/>
      <c r="F39" s="233"/>
      <c r="G39" s="233"/>
      <c r="H39" s="233"/>
      <c r="I39" s="233"/>
      <c r="J39" s="233"/>
      <c r="K39" s="233"/>
      <c r="L39" s="233"/>
      <c r="M39" s="233"/>
      <c r="N39" s="234"/>
      <c r="O39" s="195"/>
      <c r="P39" s="195"/>
      <c r="Q39" s="195"/>
      <c r="R39" s="250"/>
      <c r="S39" s="251"/>
      <c r="T39" s="251"/>
      <c r="U39" s="251"/>
      <c r="V39" s="251"/>
      <c r="W39" s="251"/>
      <c r="X39" s="251"/>
      <c r="Y39" s="251"/>
      <c r="Z39" s="251"/>
      <c r="AA39" s="251"/>
      <c r="AB39" s="251"/>
      <c r="AC39" s="251"/>
      <c r="AD39" s="251"/>
      <c r="AE39" s="251"/>
      <c r="AF39" s="251"/>
      <c r="AG39" s="251"/>
      <c r="AH39" s="251"/>
      <c r="AI39" s="251"/>
      <c r="AJ39" s="251"/>
      <c r="AK39" s="251"/>
      <c r="AL39" s="251"/>
      <c r="AM39" s="251"/>
      <c r="AN39" s="251"/>
      <c r="AO39" s="251"/>
      <c r="AP39" s="251"/>
      <c r="AQ39" s="251"/>
      <c r="AR39" s="251"/>
      <c r="AS39" s="251"/>
      <c r="AT39" s="251"/>
      <c r="AU39" s="251"/>
      <c r="AV39" s="251"/>
      <c r="AW39" s="251"/>
      <c r="AX39" s="251"/>
      <c r="AY39" s="252"/>
      <c r="AZ39" s="195"/>
      <c r="BA39" s="195"/>
      <c r="BB39" s="195"/>
      <c r="BC39" s="241"/>
      <c r="BD39" s="242"/>
      <c r="BE39" s="242"/>
      <c r="BF39" s="242"/>
      <c r="BG39" s="242"/>
      <c r="BH39" s="242"/>
      <c r="BI39" s="242"/>
      <c r="BJ39" s="242"/>
      <c r="BK39" s="242"/>
      <c r="BL39" s="243"/>
      <c r="BM39" s="241"/>
      <c r="BN39" s="242"/>
      <c r="BO39" s="242"/>
      <c r="BP39" s="242"/>
      <c r="BQ39" s="242"/>
      <c r="BR39" s="242"/>
      <c r="BS39" s="242"/>
      <c r="BT39" s="242"/>
      <c r="BU39" s="242"/>
      <c r="BV39" s="242"/>
      <c r="BW39" s="242"/>
      <c r="BX39" s="242"/>
      <c r="BY39" s="242"/>
      <c r="BZ39" s="243"/>
      <c r="CA39" s="206"/>
    </row>
    <row r="40" spans="2:81" s="171" customFormat="1" ht="14.5" customHeight="1">
      <c r="B40" s="190"/>
      <c r="C40" s="232"/>
      <c r="D40" s="233"/>
      <c r="E40" s="233"/>
      <c r="F40" s="233"/>
      <c r="G40" s="233"/>
      <c r="H40" s="233"/>
      <c r="I40" s="233"/>
      <c r="J40" s="233"/>
      <c r="K40" s="233"/>
      <c r="L40" s="233"/>
      <c r="M40" s="233"/>
      <c r="N40" s="234"/>
      <c r="O40" s="195"/>
      <c r="P40" s="195"/>
      <c r="Q40" s="195"/>
      <c r="R40" s="250"/>
      <c r="S40" s="251"/>
      <c r="T40" s="251"/>
      <c r="U40" s="251"/>
      <c r="V40" s="251"/>
      <c r="W40" s="251"/>
      <c r="X40" s="251"/>
      <c r="Y40" s="251"/>
      <c r="Z40" s="251"/>
      <c r="AA40" s="251"/>
      <c r="AB40" s="251"/>
      <c r="AC40" s="251"/>
      <c r="AD40" s="251"/>
      <c r="AE40" s="251"/>
      <c r="AF40" s="251"/>
      <c r="AG40" s="251"/>
      <c r="AH40" s="251"/>
      <c r="AI40" s="251"/>
      <c r="AJ40" s="251"/>
      <c r="AK40" s="251"/>
      <c r="AL40" s="251"/>
      <c r="AM40" s="251"/>
      <c r="AN40" s="251"/>
      <c r="AO40" s="251"/>
      <c r="AP40" s="251"/>
      <c r="AQ40" s="251"/>
      <c r="AR40" s="251"/>
      <c r="AS40" s="251"/>
      <c r="AT40" s="251"/>
      <c r="AU40" s="251"/>
      <c r="AV40" s="251"/>
      <c r="AW40" s="251"/>
      <c r="AX40" s="251"/>
      <c r="AY40" s="252"/>
      <c r="AZ40" s="195"/>
      <c r="BA40" s="195"/>
      <c r="BB40" s="195"/>
      <c r="BC40" s="244"/>
      <c r="BD40" s="245"/>
      <c r="BE40" s="245"/>
      <c r="BF40" s="245"/>
      <c r="BG40" s="245"/>
      <c r="BH40" s="245"/>
      <c r="BI40" s="245"/>
      <c r="BJ40" s="245"/>
      <c r="BK40" s="245"/>
      <c r="BL40" s="246"/>
      <c r="BM40" s="244"/>
      <c r="BN40" s="245"/>
      <c r="BO40" s="245"/>
      <c r="BP40" s="245"/>
      <c r="BQ40" s="245"/>
      <c r="BR40" s="245"/>
      <c r="BS40" s="245"/>
      <c r="BT40" s="245"/>
      <c r="BU40" s="245"/>
      <c r="BV40" s="245"/>
      <c r="BW40" s="245"/>
      <c r="BX40" s="245"/>
      <c r="BY40" s="245"/>
      <c r="BZ40" s="246"/>
      <c r="CA40" s="206"/>
    </row>
    <row r="41" spans="2:81" s="171" customFormat="1" ht="14.5" customHeight="1">
      <c r="B41" s="190"/>
      <c r="C41" s="232"/>
      <c r="D41" s="233"/>
      <c r="E41" s="233"/>
      <c r="F41" s="233"/>
      <c r="G41" s="233"/>
      <c r="H41" s="233"/>
      <c r="I41" s="233"/>
      <c r="J41" s="233"/>
      <c r="K41" s="233"/>
      <c r="L41" s="233"/>
      <c r="M41" s="233"/>
      <c r="N41" s="234"/>
      <c r="O41" s="195"/>
      <c r="P41" s="195"/>
      <c r="Q41" s="195"/>
      <c r="R41" s="250"/>
      <c r="S41" s="251"/>
      <c r="T41" s="251"/>
      <c r="U41" s="251"/>
      <c r="V41" s="251"/>
      <c r="W41" s="251"/>
      <c r="X41" s="251"/>
      <c r="Y41" s="251"/>
      <c r="Z41" s="251"/>
      <c r="AA41" s="251"/>
      <c r="AB41" s="251"/>
      <c r="AC41" s="251"/>
      <c r="AD41" s="251"/>
      <c r="AE41" s="251"/>
      <c r="AF41" s="251"/>
      <c r="AG41" s="251"/>
      <c r="AH41" s="251"/>
      <c r="AI41" s="251"/>
      <c r="AJ41" s="251"/>
      <c r="AK41" s="251"/>
      <c r="AL41" s="251"/>
      <c r="AM41" s="251"/>
      <c r="AN41" s="251"/>
      <c r="AO41" s="251"/>
      <c r="AP41" s="251"/>
      <c r="AQ41" s="251"/>
      <c r="AR41" s="251"/>
      <c r="AS41" s="251"/>
      <c r="AT41" s="251"/>
      <c r="AU41" s="251"/>
      <c r="AV41" s="251"/>
      <c r="AW41" s="251"/>
      <c r="AX41" s="251"/>
      <c r="AY41" s="252"/>
      <c r="AZ41" s="195"/>
      <c r="BA41" s="195"/>
      <c r="BB41" s="195"/>
      <c r="CA41" s="206"/>
      <c r="CC41" s="211"/>
    </row>
    <row r="42" spans="2:81" s="171" customFormat="1" ht="14.5" customHeight="1">
      <c r="B42" s="190"/>
      <c r="C42" s="232"/>
      <c r="D42" s="233"/>
      <c r="E42" s="233"/>
      <c r="F42" s="233"/>
      <c r="G42" s="233"/>
      <c r="H42" s="233"/>
      <c r="I42" s="233"/>
      <c r="J42" s="233"/>
      <c r="K42" s="233"/>
      <c r="L42" s="233"/>
      <c r="M42" s="233"/>
      <c r="N42" s="234"/>
      <c r="O42" s="195"/>
      <c r="P42" s="195"/>
      <c r="Q42" s="195"/>
      <c r="R42" s="250"/>
      <c r="S42" s="251"/>
      <c r="T42" s="251"/>
      <c r="U42" s="251"/>
      <c r="V42" s="251"/>
      <c r="W42" s="251"/>
      <c r="X42" s="251"/>
      <c r="Y42" s="251"/>
      <c r="Z42" s="251"/>
      <c r="AA42" s="251"/>
      <c r="AB42" s="251"/>
      <c r="AC42" s="251"/>
      <c r="AD42" s="251"/>
      <c r="AE42" s="251"/>
      <c r="AF42" s="251"/>
      <c r="AG42" s="251"/>
      <c r="AH42" s="251"/>
      <c r="AI42" s="251"/>
      <c r="AJ42" s="251"/>
      <c r="AK42" s="251"/>
      <c r="AL42" s="251"/>
      <c r="AM42" s="251"/>
      <c r="AN42" s="251"/>
      <c r="AO42" s="251"/>
      <c r="AP42" s="251"/>
      <c r="AQ42" s="251"/>
      <c r="AR42" s="251"/>
      <c r="AS42" s="251"/>
      <c r="AT42" s="251"/>
      <c r="AU42" s="251"/>
      <c r="AV42" s="251"/>
      <c r="AW42" s="251"/>
      <c r="AX42" s="251"/>
      <c r="AY42" s="252"/>
      <c r="AZ42" s="195"/>
      <c r="BA42" s="195"/>
      <c r="BB42" s="195"/>
      <c r="CA42" s="206"/>
      <c r="CC42" s="211"/>
    </row>
    <row r="43" spans="2:81" s="171" customFormat="1" ht="14.5" customHeight="1">
      <c r="B43" s="190"/>
      <c r="C43" s="232"/>
      <c r="D43" s="233"/>
      <c r="E43" s="233"/>
      <c r="F43" s="233"/>
      <c r="G43" s="233"/>
      <c r="H43" s="233"/>
      <c r="I43" s="233"/>
      <c r="J43" s="233"/>
      <c r="K43" s="233"/>
      <c r="L43" s="233"/>
      <c r="M43" s="233"/>
      <c r="N43" s="234"/>
      <c r="O43" s="195"/>
      <c r="P43" s="195"/>
      <c r="Q43" s="195"/>
      <c r="R43" s="250"/>
      <c r="S43" s="251"/>
      <c r="T43" s="251"/>
      <c r="U43" s="251"/>
      <c r="V43" s="251"/>
      <c r="W43" s="251"/>
      <c r="X43" s="251"/>
      <c r="Y43" s="251"/>
      <c r="Z43" s="251"/>
      <c r="AA43" s="251"/>
      <c r="AB43" s="251"/>
      <c r="AC43" s="251"/>
      <c r="AD43" s="251"/>
      <c r="AE43" s="251"/>
      <c r="AF43" s="251"/>
      <c r="AG43" s="251"/>
      <c r="AH43" s="251"/>
      <c r="AI43" s="251"/>
      <c r="AJ43" s="251"/>
      <c r="AK43" s="251"/>
      <c r="AL43" s="251"/>
      <c r="AM43" s="251"/>
      <c r="AN43" s="251"/>
      <c r="AO43" s="251"/>
      <c r="AP43" s="251"/>
      <c r="AQ43" s="251"/>
      <c r="AR43" s="251"/>
      <c r="AS43" s="251"/>
      <c r="AT43" s="251"/>
      <c r="AU43" s="251"/>
      <c r="AV43" s="251"/>
      <c r="AW43" s="251"/>
      <c r="AX43" s="251"/>
      <c r="AY43" s="252"/>
      <c r="AZ43" s="195"/>
      <c r="BA43" s="195"/>
      <c r="BB43" s="195"/>
      <c r="BZ43" s="195"/>
      <c r="CA43" s="206"/>
      <c r="CC43" s="211"/>
    </row>
    <row r="44" spans="2:81" s="171" customFormat="1" ht="14.5" customHeight="1">
      <c r="B44" s="190"/>
      <c r="C44" s="232"/>
      <c r="D44" s="233"/>
      <c r="E44" s="233"/>
      <c r="F44" s="233"/>
      <c r="G44" s="233"/>
      <c r="H44" s="233"/>
      <c r="I44" s="233"/>
      <c r="J44" s="233"/>
      <c r="K44" s="233"/>
      <c r="L44" s="233"/>
      <c r="M44" s="233"/>
      <c r="N44" s="234"/>
      <c r="O44" s="195"/>
      <c r="P44" s="195"/>
      <c r="Q44" s="195"/>
      <c r="R44" s="250"/>
      <c r="S44" s="251"/>
      <c r="T44" s="251"/>
      <c r="U44" s="251"/>
      <c r="V44" s="251"/>
      <c r="W44" s="251"/>
      <c r="X44" s="251"/>
      <c r="Y44" s="251"/>
      <c r="Z44" s="251"/>
      <c r="AA44" s="251"/>
      <c r="AB44" s="251"/>
      <c r="AC44" s="251"/>
      <c r="AD44" s="251"/>
      <c r="AE44" s="251"/>
      <c r="AF44" s="251"/>
      <c r="AG44" s="251"/>
      <c r="AH44" s="251"/>
      <c r="AI44" s="251"/>
      <c r="AJ44" s="251"/>
      <c r="AK44" s="251"/>
      <c r="AL44" s="251"/>
      <c r="AM44" s="251"/>
      <c r="AN44" s="251"/>
      <c r="AO44" s="251"/>
      <c r="AP44" s="251"/>
      <c r="AQ44" s="251"/>
      <c r="AR44" s="251"/>
      <c r="AS44" s="251"/>
      <c r="AT44" s="251"/>
      <c r="AU44" s="251"/>
      <c r="AV44" s="251"/>
      <c r="AW44" s="251"/>
      <c r="AX44" s="251"/>
      <c r="AY44" s="252"/>
      <c r="AZ44" s="195"/>
      <c r="BA44" s="195"/>
      <c r="BB44" s="195"/>
      <c r="BC44" s="256" t="s">
        <v>20</v>
      </c>
      <c r="BD44" s="257"/>
      <c r="BE44" s="257"/>
      <c r="BF44" s="257"/>
      <c r="BG44" s="257"/>
      <c r="BH44" s="257"/>
      <c r="BI44" s="257"/>
      <c r="BJ44" s="257"/>
      <c r="BK44" s="257"/>
      <c r="BL44" s="257"/>
      <c r="BM44" s="257"/>
      <c r="BN44" s="257"/>
      <c r="BO44" s="257"/>
      <c r="BP44" s="257"/>
      <c r="BQ44" s="257"/>
      <c r="BR44" s="257"/>
      <c r="BS44" s="257"/>
      <c r="BT44" s="257"/>
      <c r="BU44" s="257"/>
      <c r="BV44" s="257"/>
      <c r="BW44" s="257"/>
      <c r="BX44" s="257"/>
      <c r="BY44" s="258"/>
      <c r="BZ44" s="195"/>
      <c r="CA44" s="206"/>
      <c r="CC44" s="211"/>
    </row>
    <row r="45" spans="2:81" s="171" customFormat="1" ht="14.5" customHeight="1">
      <c r="B45" s="190"/>
      <c r="C45" s="232"/>
      <c r="D45" s="233"/>
      <c r="E45" s="233"/>
      <c r="F45" s="233"/>
      <c r="G45" s="233"/>
      <c r="H45" s="233"/>
      <c r="I45" s="233"/>
      <c r="J45" s="233"/>
      <c r="K45" s="233"/>
      <c r="L45" s="233"/>
      <c r="M45" s="233"/>
      <c r="N45" s="234"/>
      <c r="O45" s="195"/>
      <c r="P45" s="195"/>
      <c r="Q45" s="195"/>
      <c r="R45" s="250"/>
      <c r="S45" s="251"/>
      <c r="T45" s="251"/>
      <c r="U45" s="251"/>
      <c r="V45" s="251"/>
      <c r="W45" s="251"/>
      <c r="X45" s="251"/>
      <c r="Y45" s="251"/>
      <c r="Z45" s="251"/>
      <c r="AA45" s="251"/>
      <c r="AB45" s="251"/>
      <c r="AC45" s="251"/>
      <c r="AD45" s="251"/>
      <c r="AE45" s="251"/>
      <c r="AF45" s="251"/>
      <c r="AG45" s="251"/>
      <c r="AH45" s="251"/>
      <c r="AI45" s="251"/>
      <c r="AJ45" s="251"/>
      <c r="AK45" s="251"/>
      <c r="AL45" s="251"/>
      <c r="AM45" s="251"/>
      <c r="AN45" s="251"/>
      <c r="AO45" s="251"/>
      <c r="AP45" s="251"/>
      <c r="AQ45" s="251"/>
      <c r="AR45" s="251"/>
      <c r="AS45" s="251"/>
      <c r="AT45" s="251"/>
      <c r="AU45" s="251"/>
      <c r="AV45" s="251"/>
      <c r="AW45" s="251"/>
      <c r="AX45" s="251"/>
      <c r="AY45" s="252"/>
      <c r="AZ45" s="195"/>
      <c r="BA45" s="195"/>
      <c r="BB45" s="195"/>
      <c r="BC45" s="259"/>
      <c r="BD45" s="260"/>
      <c r="BE45" s="260"/>
      <c r="BF45" s="260"/>
      <c r="BG45" s="260"/>
      <c r="BH45" s="260"/>
      <c r="BI45" s="260"/>
      <c r="BJ45" s="260"/>
      <c r="BK45" s="260"/>
      <c r="BL45" s="260"/>
      <c r="BM45" s="260"/>
      <c r="BN45" s="260"/>
      <c r="BO45" s="260"/>
      <c r="BP45" s="260"/>
      <c r="BQ45" s="260"/>
      <c r="BR45" s="260"/>
      <c r="BS45" s="260"/>
      <c r="BT45" s="260"/>
      <c r="BU45" s="260"/>
      <c r="BV45" s="260"/>
      <c r="BW45" s="260"/>
      <c r="BX45" s="260"/>
      <c r="BY45" s="261"/>
      <c r="BZ45" s="195"/>
      <c r="CA45" s="206"/>
      <c r="CC45" s="211"/>
    </row>
    <row r="46" spans="2:81" s="171" customFormat="1" ht="14.5" customHeight="1">
      <c r="B46" s="190"/>
      <c r="C46" s="232"/>
      <c r="D46" s="233"/>
      <c r="E46" s="233"/>
      <c r="F46" s="233"/>
      <c r="G46" s="233"/>
      <c r="H46" s="233"/>
      <c r="I46" s="233"/>
      <c r="J46" s="233"/>
      <c r="K46" s="233"/>
      <c r="L46" s="233"/>
      <c r="M46" s="233"/>
      <c r="N46" s="234"/>
      <c r="O46" s="195"/>
      <c r="P46" s="195"/>
      <c r="Q46" s="195"/>
      <c r="R46" s="250"/>
      <c r="S46" s="251"/>
      <c r="T46" s="251"/>
      <c r="U46" s="251"/>
      <c r="V46" s="251"/>
      <c r="W46" s="251"/>
      <c r="X46" s="251"/>
      <c r="Y46" s="251"/>
      <c r="Z46" s="251"/>
      <c r="AA46" s="251"/>
      <c r="AB46" s="251"/>
      <c r="AC46" s="251"/>
      <c r="AD46" s="251"/>
      <c r="AE46" s="251"/>
      <c r="AF46" s="251"/>
      <c r="AG46" s="251"/>
      <c r="AH46" s="251"/>
      <c r="AI46" s="251"/>
      <c r="AJ46" s="251"/>
      <c r="AK46" s="251"/>
      <c r="AL46" s="251"/>
      <c r="AM46" s="251"/>
      <c r="AN46" s="251"/>
      <c r="AO46" s="251"/>
      <c r="AP46" s="251"/>
      <c r="AQ46" s="251"/>
      <c r="AR46" s="251"/>
      <c r="AS46" s="251"/>
      <c r="AT46" s="251"/>
      <c r="AU46" s="251"/>
      <c r="AV46" s="251"/>
      <c r="AW46" s="251"/>
      <c r="AX46" s="251"/>
      <c r="AY46" s="252"/>
      <c r="AZ46" s="195"/>
      <c r="BA46" s="195"/>
      <c r="BB46" s="195"/>
      <c r="BC46" s="262"/>
      <c r="BD46" s="260"/>
      <c r="BE46" s="260"/>
      <c r="BF46" s="260"/>
      <c r="BG46" s="260"/>
      <c r="BH46" s="260"/>
      <c r="BI46" s="260"/>
      <c r="BJ46" s="260"/>
      <c r="BK46" s="260"/>
      <c r="BL46" s="260"/>
      <c r="BM46" s="260"/>
      <c r="BN46" s="260"/>
      <c r="BO46" s="260"/>
      <c r="BP46" s="260"/>
      <c r="BQ46" s="260"/>
      <c r="BR46" s="260"/>
      <c r="BS46" s="260"/>
      <c r="BT46" s="260"/>
      <c r="BU46" s="260"/>
      <c r="BV46" s="260"/>
      <c r="BW46" s="260"/>
      <c r="BX46" s="260"/>
      <c r="BY46" s="261"/>
      <c r="BZ46" s="195"/>
      <c r="CA46" s="206"/>
      <c r="CC46" s="211"/>
    </row>
    <row r="47" spans="2:81" s="171" customFormat="1" ht="14.5" customHeight="1">
      <c r="B47" s="190"/>
      <c r="C47" s="232"/>
      <c r="D47" s="233"/>
      <c r="E47" s="233"/>
      <c r="F47" s="233"/>
      <c r="G47" s="233"/>
      <c r="H47" s="233"/>
      <c r="I47" s="233"/>
      <c r="J47" s="233"/>
      <c r="K47" s="233"/>
      <c r="L47" s="233"/>
      <c r="M47" s="233"/>
      <c r="N47" s="234"/>
      <c r="O47" s="195"/>
      <c r="P47" s="195"/>
      <c r="Q47" s="195"/>
      <c r="R47" s="250"/>
      <c r="S47" s="251"/>
      <c r="T47" s="251"/>
      <c r="U47" s="251"/>
      <c r="V47" s="251"/>
      <c r="W47" s="251"/>
      <c r="X47" s="251"/>
      <c r="Y47" s="251"/>
      <c r="Z47" s="251"/>
      <c r="AA47" s="251"/>
      <c r="AB47" s="251"/>
      <c r="AC47" s="251"/>
      <c r="AD47" s="251"/>
      <c r="AE47" s="251"/>
      <c r="AF47" s="251"/>
      <c r="AG47" s="251"/>
      <c r="AH47" s="251"/>
      <c r="AI47" s="251"/>
      <c r="AJ47" s="251"/>
      <c r="AK47" s="251"/>
      <c r="AL47" s="251"/>
      <c r="AM47" s="251"/>
      <c r="AN47" s="251"/>
      <c r="AO47" s="251"/>
      <c r="AP47" s="251"/>
      <c r="AQ47" s="251"/>
      <c r="AR47" s="251"/>
      <c r="AS47" s="251"/>
      <c r="AT47" s="251"/>
      <c r="AU47" s="251"/>
      <c r="AV47" s="251"/>
      <c r="AW47" s="251"/>
      <c r="AX47" s="251"/>
      <c r="AY47" s="252"/>
      <c r="AZ47" s="195"/>
      <c r="BA47" s="195"/>
      <c r="BB47" s="195"/>
      <c r="BC47" s="188"/>
      <c r="BD47" s="195"/>
      <c r="BE47" s="195"/>
      <c r="BF47" s="195"/>
      <c r="BG47" s="195"/>
      <c r="BH47" s="195"/>
      <c r="BI47" s="195"/>
      <c r="BJ47" s="195"/>
      <c r="BK47" s="195"/>
      <c r="BL47" s="195"/>
      <c r="BM47" s="195"/>
      <c r="BN47" s="195"/>
      <c r="BO47" s="195"/>
      <c r="BP47" s="195"/>
      <c r="BQ47" s="195"/>
      <c r="BR47" s="195"/>
      <c r="BS47" s="195"/>
      <c r="BT47" s="195"/>
      <c r="BU47" s="195"/>
      <c r="BV47" s="195"/>
      <c r="BW47" s="195"/>
      <c r="BX47" s="197"/>
      <c r="BY47" s="206"/>
      <c r="BZ47" s="195"/>
      <c r="CA47" s="206"/>
      <c r="CC47" s="211"/>
    </row>
    <row r="48" spans="2:81" s="171" customFormat="1" ht="14.5" customHeight="1">
      <c r="B48" s="190"/>
      <c r="C48" s="232"/>
      <c r="D48" s="233"/>
      <c r="E48" s="233"/>
      <c r="F48" s="233"/>
      <c r="G48" s="233"/>
      <c r="H48" s="233"/>
      <c r="I48" s="233"/>
      <c r="J48" s="233"/>
      <c r="K48" s="233"/>
      <c r="L48" s="233"/>
      <c r="M48" s="233"/>
      <c r="N48" s="234"/>
      <c r="O48" s="195"/>
      <c r="P48" s="195"/>
      <c r="Q48" s="195"/>
      <c r="R48" s="250"/>
      <c r="S48" s="251"/>
      <c r="T48" s="251"/>
      <c r="U48" s="251"/>
      <c r="V48" s="251"/>
      <c r="W48" s="251"/>
      <c r="X48" s="251"/>
      <c r="Y48" s="251"/>
      <c r="Z48" s="251"/>
      <c r="AA48" s="251"/>
      <c r="AB48" s="251"/>
      <c r="AC48" s="251"/>
      <c r="AD48" s="251"/>
      <c r="AE48" s="251"/>
      <c r="AF48" s="251"/>
      <c r="AG48" s="251"/>
      <c r="AH48" s="251"/>
      <c r="AI48" s="251"/>
      <c r="AJ48" s="251"/>
      <c r="AK48" s="251"/>
      <c r="AL48" s="251"/>
      <c r="AM48" s="251"/>
      <c r="AN48" s="251"/>
      <c r="AO48" s="251"/>
      <c r="AP48" s="251"/>
      <c r="AQ48" s="251"/>
      <c r="AR48" s="251"/>
      <c r="AS48" s="251"/>
      <c r="AT48" s="251"/>
      <c r="AU48" s="251"/>
      <c r="AV48" s="251"/>
      <c r="AW48" s="251"/>
      <c r="AX48" s="251"/>
      <c r="AY48" s="252"/>
      <c r="AZ48" s="195"/>
      <c r="BA48" s="195"/>
      <c r="BB48" s="195"/>
      <c r="BC48" s="188"/>
      <c r="BD48" s="195"/>
      <c r="BE48" s="195"/>
      <c r="BF48" s="195"/>
      <c r="BG48" s="195"/>
      <c r="BH48" s="195"/>
      <c r="BI48" s="195"/>
      <c r="BJ48" s="195"/>
      <c r="BK48" s="195"/>
      <c r="BL48" s="195"/>
      <c r="BM48" s="195"/>
      <c r="BN48" s="195"/>
      <c r="BO48" s="195"/>
      <c r="BP48" s="195"/>
      <c r="BQ48" s="195"/>
      <c r="BR48" s="195"/>
      <c r="BS48" s="195"/>
      <c r="BT48" s="195"/>
      <c r="BU48" s="195"/>
      <c r="BV48" s="195"/>
      <c r="BW48" s="195"/>
      <c r="BX48" s="197"/>
      <c r="BY48" s="206"/>
      <c r="BZ48" s="195"/>
      <c r="CA48" s="206"/>
      <c r="CC48" s="211"/>
    </row>
    <row r="49" spans="2:81" s="171" customFormat="1" ht="14.5" customHeight="1">
      <c r="B49" s="190"/>
      <c r="C49" s="232"/>
      <c r="D49" s="233"/>
      <c r="E49" s="233"/>
      <c r="F49" s="233"/>
      <c r="G49" s="233"/>
      <c r="H49" s="233"/>
      <c r="I49" s="233"/>
      <c r="J49" s="233"/>
      <c r="K49" s="233"/>
      <c r="L49" s="233"/>
      <c r="M49" s="233"/>
      <c r="N49" s="234"/>
      <c r="O49" s="195"/>
      <c r="P49" s="195"/>
      <c r="Q49" s="195"/>
      <c r="R49" s="250"/>
      <c r="S49" s="251"/>
      <c r="T49" s="251"/>
      <c r="U49" s="251"/>
      <c r="V49" s="251"/>
      <c r="W49" s="251"/>
      <c r="X49" s="251"/>
      <c r="Y49" s="251"/>
      <c r="Z49" s="251"/>
      <c r="AA49" s="251"/>
      <c r="AB49" s="251"/>
      <c r="AC49" s="251"/>
      <c r="AD49" s="251"/>
      <c r="AE49" s="251"/>
      <c r="AF49" s="251"/>
      <c r="AG49" s="251"/>
      <c r="AH49" s="251"/>
      <c r="AI49" s="251"/>
      <c r="AJ49" s="251"/>
      <c r="AK49" s="251"/>
      <c r="AL49" s="251"/>
      <c r="AM49" s="251"/>
      <c r="AN49" s="251"/>
      <c r="AO49" s="251"/>
      <c r="AP49" s="251"/>
      <c r="AQ49" s="251"/>
      <c r="AR49" s="251"/>
      <c r="AS49" s="251"/>
      <c r="AT49" s="251"/>
      <c r="AU49" s="251"/>
      <c r="AV49" s="251"/>
      <c r="AW49" s="251"/>
      <c r="AX49" s="251"/>
      <c r="AY49" s="252"/>
      <c r="AZ49" s="195"/>
      <c r="BA49" s="195"/>
      <c r="BB49" s="195"/>
      <c r="BC49" s="188"/>
      <c r="BD49" s="195"/>
      <c r="BE49" s="195"/>
      <c r="BF49" s="195"/>
      <c r="BG49" s="195"/>
      <c r="BH49" s="195"/>
      <c r="BI49" s="195"/>
      <c r="BJ49" s="195"/>
      <c r="BK49" s="195"/>
      <c r="BL49" s="195"/>
      <c r="BM49" s="195"/>
      <c r="BN49" s="195"/>
      <c r="BO49" s="195"/>
      <c r="BP49" s="195"/>
      <c r="BQ49" s="195"/>
      <c r="BR49" s="195"/>
      <c r="BS49" s="195"/>
      <c r="BT49" s="195"/>
      <c r="BU49" s="195"/>
      <c r="BV49" s="195"/>
      <c r="BW49" s="195"/>
      <c r="BX49" s="197"/>
      <c r="BY49" s="206"/>
      <c r="BZ49" s="195"/>
      <c r="CA49" s="206"/>
      <c r="CC49" s="211"/>
    </row>
    <row r="50" spans="2:81" s="171" customFormat="1" ht="14.5" customHeight="1">
      <c r="B50" s="190"/>
      <c r="C50" s="232"/>
      <c r="D50" s="233"/>
      <c r="E50" s="233"/>
      <c r="F50" s="233"/>
      <c r="G50" s="233"/>
      <c r="H50" s="233"/>
      <c r="I50" s="233"/>
      <c r="J50" s="233"/>
      <c r="K50" s="233"/>
      <c r="L50" s="233"/>
      <c r="M50" s="233"/>
      <c r="N50" s="234"/>
      <c r="O50" s="195"/>
      <c r="P50" s="195"/>
      <c r="Q50" s="195"/>
      <c r="R50" s="250"/>
      <c r="S50" s="251"/>
      <c r="T50" s="251"/>
      <c r="U50" s="251"/>
      <c r="V50" s="251"/>
      <c r="W50" s="251"/>
      <c r="X50" s="251"/>
      <c r="Y50" s="251"/>
      <c r="Z50" s="251"/>
      <c r="AA50" s="251"/>
      <c r="AB50" s="251"/>
      <c r="AC50" s="251"/>
      <c r="AD50" s="251"/>
      <c r="AE50" s="251"/>
      <c r="AF50" s="251"/>
      <c r="AG50" s="251"/>
      <c r="AH50" s="251"/>
      <c r="AI50" s="251"/>
      <c r="AJ50" s="251"/>
      <c r="AK50" s="251"/>
      <c r="AL50" s="251"/>
      <c r="AM50" s="251"/>
      <c r="AN50" s="251"/>
      <c r="AO50" s="251"/>
      <c r="AP50" s="251"/>
      <c r="AQ50" s="251"/>
      <c r="AR50" s="251"/>
      <c r="AS50" s="251"/>
      <c r="AT50" s="251"/>
      <c r="AU50" s="251"/>
      <c r="AV50" s="251"/>
      <c r="AW50" s="251"/>
      <c r="AX50" s="251"/>
      <c r="AY50" s="252"/>
      <c r="AZ50" s="195"/>
      <c r="BA50" s="195"/>
      <c r="BB50" s="195"/>
      <c r="BC50" s="188"/>
      <c r="BD50" s="195"/>
      <c r="BE50" s="195"/>
      <c r="BF50" s="195"/>
      <c r="BG50" s="195"/>
      <c r="BH50" s="195"/>
      <c r="BI50" s="195"/>
      <c r="BJ50" s="195"/>
      <c r="BK50" s="195"/>
      <c r="BL50" s="195"/>
      <c r="BM50" s="195"/>
      <c r="BN50" s="195"/>
      <c r="BO50" s="195"/>
      <c r="BP50" s="195"/>
      <c r="BQ50" s="195"/>
      <c r="BR50" s="195"/>
      <c r="BS50" s="195"/>
      <c r="BT50" s="195"/>
      <c r="BU50" s="195"/>
      <c r="BV50" s="195"/>
      <c r="BW50" s="195"/>
      <c r="BX50" s="197"/>
      <c r="BY50" s="206"/>
      <c r="BZ50" s="195"/>
      <c r="CA50" s="206"/>
      <c r="CC50" s="211"/>
    </row>
    <row r="51" spans="2:81" s="171" customFormat="1" ht="14.5" customHeight="1">
      <c r="B51" s="190"/>
      <c r="C51" s="232"/>
      <c r="D51" s="233"/>
      <c r="E51" s="233"/>
      <c r="F51" s="233"/>
      <c r="G51" s="233"/>
      <c r="H51" s="233"/>
      <c r="I51" s="233"/>
      <c r="J51" s="233"/>
      <c r="K51" s="233"/>
      <c r="L51" s="233"/>
      <c r="M51" s="233"/>
      <c r="N51" s="234"/>
      <c r="O51" s="195"/>
      <c r="P51" s="195"/>
      <c r="Q51" s="195"/>
      <c r="R51" s="250"/>
      <c r="S51" s="251"/>
      <c r="T51" s="251"/>
      <c r="U51" s="251"/>
      <c r="V51" s="251"/>
      <c r="W51" s="251"/>
      <c r="X51" s="251"/>
      <c r="Y51" s="251"/>
      <c r="Z51" s="251"/>
      <c r="AA51" s="251"/>
      <c r="AB51" s="251"/>
      <c r="AC51" s="251"/>
      <c r="AD51" s="251"/>
      <c r="AE51" s="251"/>
      <c r="AF51" s="251"/>
      <c r="AG51" s="251"/>
      <c r="AH51" s="251"/>
      <c r="AI51" s="251"/>
      <c r="AJ51" s="251"/>
      <c r="AK51" s="251"/>
      <c r="AL51" s="251"/>
      <c r="AM51" s="251"/>
      <c r="AN51" s="251"/>
      <c r="AO51" s="251"/>
      <c r="AP51" s="251"/>
      <c r="AQ51" s="251"/>
      <c r="AR51" s="251"/>
      <c r="AS51" s="251"/>
      <c r="AT51" s="251"/>
      <c r="AU51" s="251"/>
      <c r="AV51" s="251"/>
      <c r="AW51" s="251"/>
      <c r="AX51" s="251"/>
      <c r="AY51" s="252"/>
      <c r="AZ51" s="195"/>
      <c r="BA51" s="195"/>
      <c r="BB51" s="195"/>
      <c r="BC51" s="188"/>
      <c r="BD51" s="195"/>
      <c r="BE51" s="195"/>
      <c r="BF51" s="195"/>
      <c r="BG51" s="195"/>
      <c r="BH51" s="195"/>
      <c r="BI51" s="195"/>
      <c r="BJ51" s="195"/>
      <c r="BK51" s="195"/>
      <c r="BL51" s="195"/>
      <c r="BM51" s="195"/>
      <c r="BN51" s="195"/>
      <c r="BO51" s="195"/>
      <c r="BP51" s="195"/>
      <c r="BQ51" s="195"/>
      <c r="BR51" s="195"/>
      <c r="BS51" s="195"/>
      <c r="BT51" s="195"/>
      <c r="BU51" s="195"/>
      <c r="BV51" s="195"/>
      <c r="BW51" s="195"/>
      <c r="BX51" s="197"/>
      <c r="BY51" s="206"/>
      <c r="BZ51" s="195"/>
      <c r="CA51" s="206"/>
      <c r="CC51" s="211"/>
    </row>
    <row r="52" spans="2:81" s="171" customFormat="1" ht="14.5" customHeight="1">
      <c r="B52" s="190"/>
      <c r="C52" s="232"/>
      <c r="D52" s="233"/>
      <c r="E52" s="233"/>
      <c r="F52" s="233"/>
      <c r="G52" s="233"/>
      <c r="H52" s="233"/>
      <c r="I52" s="233"/>
      <c r="J52" s="233"/>
      <c r="K52" s="233"/>
      <c r="L52" s="233"/>
      <c r="M52" s="233"/>
      <c r="N52" s="234"/>
      <c r="O52" s="195"/>
      <c r="P52" s="195"/>
      <c r="Q52" s="195"/>
      <c r="R52" s="250"/>
      <c r="S52" s="251"/>
      <c r="T52" s="251"/>
      <c r="U52" s="251"/>
      <c r="V52" s="251"/>
      <c r="W52" s="251"/>
      <c r="X52" s="251"/>
      <c r="Y52" s="251"/>
      <c r="Z52" s="251"/>
      <c r="AA52" s="251"/>
      <c r="AB52" s="251"/>
      <c r="AC52" s="251"/>
      <c r="AD52" s="251"/>
      <c r="AE52" s="251"/>
      <c r="AF52" s="251"/>
      <c r="AG52" s="251"/>
      <c r="AH52" s="251"/>
      <c r="AI52" s="251"/>
      <c r="AJ52" s="251"/>
      <c r="AK52" s="251"/>
      <c r="AL52" s="251"/>
      <c r="AM52" s="251"/>
      <c r="AN52" s="251"/>
      <c r="AO52" s="251"/>
      <c r="AP52" s="251"/>
      <c r="AQ52" s="251"/>
      <c r="AR52" s="251"/>
      <c r="AS52" s="251"/>
      <c r="AT52" s="251"/>
      <c r="AU52" s="251"/>
      <c r="AV52" s="251"/>
      <c r="AW52" s="251"/>
      <c r="AX52" s="251"/>
      <c r="AY52" s="252"/>
      <c r="AZ52" s="195"/>
      <c r="BA52" s="195"/>
      <c r="BB52" s="195"/>
      <c r="BC52" s="188"/>
      <c r="BD52" s="195"/>
      <c r="BE52" s="195"/>
      <c r="BF52" s="195"/>
      <c r="BG52" s="195"/>
      <c r="BH52" s="195"/>
      <c r="BI52" s="195"/>
      <c r="BJ52" s="195"/>
      <c r="BK52" s="195"/>
      <c r="BL52" s="195"/>
      <c r="BM52" s="195"/>
      <c r="BN52" s="195"/>
      <c r="BO52" s="195"/>
      <c r="BP52" s="195"/>
      <c r="BQ52" s="195"/>
      <c r="BR52" s="195"/>
      <c r="BS52" s="195"/>
      <c r="BT52" s="195"/>
      <c r="BU52" s="195"/>
      <c r="BV52" s="195"/>
      <c r="BW52" s="195"/>
      <c r="BX52" s="197"/>
      <c r="BY52" s="206"/>
      <c r="BZ52" s="195"/>
      <c r="CA52" s="206"/>
      <c r="CC52" s="211"/>
    </row>
    <row r="53" spans="2:81" s="171" customFormat="1" ht="15" customHeight="1">
      <c r="B53" s="190"/>
      <c r="C53" s="235"/>
      <c r="D53" s="236"/>
      <c r="E53" s="236"/>
      <c r="F53" s="236"/>
      <c r="G53" s="236"/>
      <c r="H53" s="236"/>
      <c r="I53" s="236"/>
      <c r="J53" s="236"/>
      <c r="K53" s="236"/>
      <c r="L53" s="236"/>
      <c r="M53" s="236"/>
      <c r="N53" s="237"/>
      <c r="O53" s="195"/>
      <c r="P53" s="195"/>
      <c r="Q53" s="195"/>
      <c r="R53" s="253"/>
      <c r="S53" s="254"/>
      <c r="T53" s="254"/>
      <c r="U53" s="254"/>
      <c r="V53" s="254"/>
      <c r="W53" s="254"/>
      <c r="X53" s="254"/>
      <c r="Y53" s="254"/>
      <c r="Z53" s="254"/>
      <c r="AA53" s="254"/>
      <c r="AB53" s="254"/>
      <c r="AC53" s="254"/>
      <c r="AD53" s="254"/>
      <c r="AE53" s="254"/>
      <c r="AF53" s="254"/>
      <c r="AG53" s="254"/>
      <c r="AH53" s="254"/>
      <c r="AI53" s="254"/>
      <c r="AJ53" s="254"/>
      <c r="AK53" s="254"/>
      <c r="AL53" s="254"/>
      <c r="AM53" s="254"/>
      <c r="AN53" s="254"/>
      <c r="AO53" s="254"/>
      <c r="AP53" s="254"/>
      <c r="AQ53" s="254"/>
      <c r="AR53" s="254"/>
      <c r="AS53" s="254"/>
      <c r="AT53" s="254"/>
      <c r="AU53" s="254"/>
      <c r="AV53" s="254"/>
      <c r="AW53" s="254"/>
      <c r="AX53" s="254"/>
      <c r="AY53" s="255"/>
      <c r="AZ53" s="195"/>
      <c r="BA53" s="195"/>
      <c r="BB53" s="195"/>
      <c r="BC53" s="203"/>
      <c r="BD53" s="201"/>
      <c r="BE53" s="201"/>
      <c r="BF53" s="201"/>
      <c r="BG53" s="201"/>
      <c r="BH53" s="201"/>
      <c r="BI53" s="201"/>
      <c r="BJ53" s="201"/>
      <c r="BK53" s="201"/>
      <c r="BL53" s="201"/>
      <c r="BM53" s="201"/>
      <c r="BN53" s="201"/>
      <c r="BO53" s="201"/>
      <c r="BP53" s="201"/>
      <c r="BQ53" s="201"/>
      <c r="BR53" s="201"/>
      <c r="BS53" s="201"/>
      <c r="BT53" s="201"/>
      <c r="BU53" s="201"/>
      <c r="BV53" s="201"/>
      <c r="BW53" s="201"/>
      <c r="BX53" s="207"/>
      <c r="BY53" s="208"/>
      <c r="BZ53" s="195"/>
      <c r="CA53" s="206"/>
      <c r="CC53" s="211"/>
    </row>
    <row r="54" spans="2:81" s="171" customFormat="1">
      <c r="B54" s="191"/>
      <c r="C54" s="192"/>
      <c r="D54" s="192"/>
      <c r="E54" s="192"/>
      <c r="F54" s="192"/>
      <c r="G54" s="192"/>
      <c r="H54" s="192"/>
      <c r="I54" s="192"/>
      <c r="J54" s="192"/>
      <c r="K54" s="192"/>
      <c r="L54" s="192"/>
      <c r="M54" s="192"/>
      <c r="N54" s="192"/>
      <c r="O54" s="192"/>
      <c r="P54" s="192"/>
      <c r="Q54" s="192"/>
      <c r="R54" s="192"/>
      <c r="S54" s="192"/>
      <c r="T54" s="192"/>
      <c r="U54" s="192"/>
      <c r="V54" s="192"/>
      <c r="W54" s="201"/>
      <c r="X54" s="201"/>
      <c r="Y54" s="201"/>
      <c r="Z54" s="202"/>
      <c r="AA54" s="202"/>
      <c r="AB54" s="202"/>
      <c r="AC54" s="202"/>
      <c r="AD54" s="202"/>
      <c r="AE54" s="202"/>
      <c r="AF54" s="202"/>
      <c r="AG54" s="202"/>
      <c r="AH54" s="202"/>
      <c r="AI54" s="202"/>
      <c r="AJ54" s="202"/>
      <c r="AK54" s="202"/>
      <c r="AL54" s="202"/>
      <c r="AM54" s="202"/>
      <c r="AN54" s="202"/>
      <c r="AO54" s="202"/>
      <c r="AP54" s="202"/>
      <c r="AQ54" s="202"/>
      <c r="AR54" s="202"/>
      <c r="AS54" s="201"/>
      <c r="AT54" s="201"/>
      <c r="AU54" s="201"/>
      <c r="AV54" s="201"/>
      <c r="AW54" s="201"/>
      <c r="AX54" s="201"/>
      <c r="AY54" s="201"/>
      <c r="AZ54" s="201"/>
      <c r="BA54" s="201"/>
      <c r="BB54" s="201"/>
      <c r="BC54" s="201"/>
      <c r="BD54" s="201"/>
      <c r="BE54" s="201"/>
      <c r="BF54" s="201"/>
      <c r="BG54" s="201"/>
      <c r="BH54" s="201"/>
      <c r="BI54" s="201"/>
      <c r="BJ54" s="201"/>
      <c r="BK54" s="201"/>
      <c r="BL54" s="201"/>
      <c r="BM54" s="201"/>
      <c r="BN54" s="201"/>
      <c r="BO54" s="201"/>
      <c r="BP54" s="201"/>
      <c r="BQ54" s="201"/>
      <c r="BR54" s="201"/>
      <c r="BS54" s="201"/>
      <c r="BT54" s="201"/>
      <c r="BU54" s="201"/>
      <c r="BV54" s="201"/>
      <c r="BW54" s="201"/>
      <c r="BX54" s="201"/>
      <c r="BY54" s="201"/>
      <c r="BZ54" s="201"/>
      <c r="CA54" s="208"/>
    </row>
    <row r="55" spans="2:81" s="171" customFormat="1">
      <c r="B55" s="193"/>
      <c r="C55" s="183"/>
      <c r="D55" s="183"/>
      <c r="E55" s="183"/>
      <c r="F55" s="183"/>
      <c r="G55" s="183"/>
      <c r="H55" s="183"/>
      <c r="I55" s="183"/>
      <c r="X55" s="195"/>
      <c r="Y55" s="195"/>
      <c r="Z55" s="195"/>
      <c r="AA55" s="195"/>
      <c r="AB55" s="195"/>
      <c r="AC55" s="195"/>
      <c r="AD55" s="195"/>
      <c r="AE55" s="195"/>
      <c r="AF55" s="195"/>
      <c r="AG55" s="195"/>
      <c r="AH55" s="195"/>
      <c r="AI55" s="195"/>
      <c r="AJ55" s="195"/>
      <c r="AK55" s="195"/>
      <c r="AL55" s="195"/>
      <c r="AM55" s="195"/>
      <c r="AN55" s="195"/>
      <c r="AO55" s="195"/>
      <c r="AP55" s="195"/>
      <c r="AQ55" s="195"/>
      <c r="AR55" s="195"/>
    </row>
    <row r="56" spans="2:81" s="171" customFormat="1" ht="18" customHeight="1">
      <c r="B56" s="289" t="s">
        <v>21</v>
      </c>
      <c r="C56" s="290"/>
      <c r="D56" s="290"/>
      <c r="E56" s="290"/>
      <c r="F56" s="290"/>
      <c r="G56" s="290"/>
      <c r="H56" s="290"/>
      <c r="I56" s="290"/>
      <c r="J56" s="290"/>
      <c r="K56" s="290"/>
      <c r="L56" s="290"/>
      <c r="M56" s="290"/>
      <c r="N56" s="290"/>
      <c r="O56" s="290"/>
      <c r="P56" s="290"/>
      <c r="Q56" s="290"/>
      <c r="R56" s="290"/>
      <c r="S56" s="290"/>
      <c r="T56" s="290"/>
      <c r="U56" s="290"/>
      <c r="V56" s="290"/>
      <c r="W56" s="290"/>
      <c r="X56" s="290"/>
      <c r="Y56" s="290"/>
      <c r="Z56" s="290"/>
      <c r="AA56" s="290"/>
      <c r="AB56" s="290"/>
      <c r="AC56" s="290"/>
      <c r="AD56" s="290"/>
      <c r="AE56" s="290"/>
      <c r="AF56" s="290"/>
      <c r="AG56" s="290"/>
      <c r="AH56" s="290"/>
      <c r="AI56" s="290"/>
      <c r="AJ56" s="290"/>
      <c r="AK56" s="290"/>
      <c r="AL56" s="290"/>
      <c r="AM56" s="290"/>
      <c r="AN56" s="290"/>
      <c r="AO56" s="290"/>
      <c r="AP56" s="290"/>
      <c r="AQ56" s="290"/>
      <c r="AR56" s="290"/>
      <c r="AS56" s="290"/>
      <c r="AT56" s="290"/>
      <c r="AU56" s="290"/>
      <c r="AV56" s="290"/>
      <c r="AW56" s="290"/>
      <c r="AX56" s="290"/>
      <c r="AY56" s="290"/>
      <c r="AZ56" s="290"/>
      <c r="BA56" s="290"/>
      <c r="BB56" s="290"/>
      <c r="BC56" s="290"/>
      <c r="BD56" s="290"/>
      <c r="BE56" s="290"/>
      <c r="BF56" s="290"/>
      <c r="BG56" s="290"/>
      <c r="BH56" s="290"/>
      <c r="BI56" s="290"/>
      <c r="BJ56" s="290"/>
      <c r="BK56" s="290"/>
      <c r="BL56" s="290"/>
      <c r="BM56" s="290"/>
      <c r="BN56" s="290"/>
      <c r="BO56" s="290"/>
      <c r="BP56" s="290"/>
      <c r="BQ56" s="290"/>
      <c r="BR56" s="290"/>
      <c r="BS56" s="290"/>
      <c r="BT56" s="290"/>
      <c r="BU56" s="290"/>
      <c r="BV56" s="290"/>
      <c r="BW56" s="290"/>
      <c r="BX56" s="290"/>
      <c r="BY56" s="290"/>
      <c r="BZ56" s="290"/>
      <c r="CA56" s="291"/>
    </row>
    <row r="57" spans="2:81" s="171" customFormat="1" ht="5.15" customHeight="1">
      <c r="B57" s="185"/>
      <c r="C57" s="184"/>
      <c r="D57" s="184"/>
      <c r="E57" s="184"/>
      <c r="F57" s="184"/>
      <c r="G57" s="184"/>
      <c r="H57" s="184"/>
      <c r="I57" s="184"/>
      <c r="J57" s="195"/>
      <c r="K57" s="195"/>
      <c r="L57" s="195"/>
      <c r="M57" s="195"/>
      <c r="N57" s="195"/>
      <c r="O57" s="195"/>
      <c r="P57" s="195"/>
      <c r="Q57" s="195"/>
      <c r="R57" s="195"/>
      <c r="S57" s="195"/>
      <c r="T57" s="195"/>
      <c r="U57" s="195"/>
      <c r="V57" s="195"/>
      <c r="W57" s="195"/>
      <c r="X57" s="195"/>
      <c r="Y57" s="195"/>
      <c r="Z57" s="195"/>
      <c r="AA57" s="195"/>
      <c r="AB57" s="195"/>
      <c r="AC57" s="195"/>
      <c r="AD57" s="195"/>
      <c r="AE57" s="195"/>
      <c r="AF57" s="195"/>
      <c r="AG57" s="195"/>
      <c r="AH57" s="195"/>
      <c r="AI57" s="195"/>
      <c r="AJ57" s="195"/>
      <c r="AK57" s="195"/>
      <c r="AL57" s="195"/>
      <c r="AM57" s="195"/>
      <c r="AN57" s="195"/>
      <c r="AO57" s="195"/>
      <c r="AP57" s="195"/>
      <c r="AQ57" s="195"/>
      <c r="AR57" s="195"/>
      <c r="AS57" s="195"/>
      <c r="AT57" s="195"/>
      <c r="AU57" s="195"/>
      <c r="AV57" s="195"/>
      <c r="AW57" s="195"/>
      <c r="AX57" s="195"/>
      <c r="AY57" s="195"/>
      <c r="AZ57" s="195"/>
      <c r="BA57" s="195"/>
      <c r="BB57" s="195"/>
      <c r="BC57" s="195"/>
      <c r="BD57" s="195"/>
      <c r="BE57" s="195"/>
      <c r="BF57" s="195"/>
      <c r="BG57" s="195"/>
      <c r="BH57" s="195"/>
      <c r="BI57" s="195"/>
      <c r="BJ57" s="195"/>
      <c r="BK57" s="195"/>
      <c r="BL57" s="195"/>
      <c r="BM57" s="195"/>
      <c r="BN57" s="195"/>
      <c r="BO57" s="195"/>
      <c r="BP57" s="195"/>
      <c r="BQ57" s="195"/>
      <c r="BR57" s="195"/>
      <c r="BS57" s="195"/>
      <c r="BT57" s="195"/>
      <c r="BU57" s="195"/>
      <c r="BV57" s="195"/>
      <c r="BW57" s="195"/>
      <c r="BX57" s="195"/>
      <c r="BY57" s="195"/>
      <c r="BZ57" s="195"/>
      <c r="CA57" s="206"/>
    </row>
    <row r="58" spans="2:81" s="171" customFormat="1" ht="15.5">
      <c r="B58" s="194"/>
      <c r="C58" s="184"/>
      <c r="D58" s="184"/>
      <c r="E58" s="195"/>
      <c r="F58" s="196"/>
      <c r="G58" s="196"/>
      <c r="H58" s="196"/>
      <c r="I58" s="196"/>
      <c r="J58" s="196"/>
      <c r="K58" s="195"/>
      <c r="L58" s="195"/>
      <c r="M58" s="199" t="s">
        <v>22</v>
      </c>
      <c r="N58" s="200"/>
      <c r="O58" s="200"/>
      <c r="P58" s="200"/>
      <c r="Q58" s="200"/>
      <c r="R58" s="200"/>
      <c r="S58" s="200"/>
      <c r="T58" s="200"/>
      <c r="U58" s="200"/>
      <c r="V58" s="200"/>
      <c r="W58" s="200"/>
      <c r="X58" s="200"/>
      <c r="Y58" s="200"/>
      <c r="Z58" s="200"/>
      <c r="AA58" s="200"/>
      <c r="AB58" s="200"/>
      <c r="AC58" s="200"/>
      <c r="AD58" s="200"/>
      <c r="AE58" s="200"/>
      <c r="AF58" s="200"/>
      <c r="AG58" s="200"/>
      <c r="AH58" s="200"/>
      <c r="AI58" s="200"/>
      <c r="AJ58" s="200"/>
      <c r="AK58" s="200"/>
      <c r="AL58" s="200"/>
      <c r="AM58" s="200"/>
      <c r="AN58" s="200"/>
      <c r="AO58" s="200"/>
      <c r="AP58" s="200"/>
      <c r="AQ58" s="200"/>
      <c r="AR58" s="200"/>
      <c r="AS58" s="200"/>
      <c r="AT58" s="200"/>
      <c r="AU58" s="200"/>
      <c r="AV58" s="200"/>
      <c r="AW58" s="199" t="s">
        <v>23</v>
      </c>
      <c r="AX58" s="200"/>
      <c r="AY58" s="200"/>
      <c r="BA58" s="200"/>
      <c r="BB58" s="195"/>
      <c r="BC58" s="195"/>
      <c r="BD58" s="195"/>
      <c r="BE58" s="195"/>
      <c r="BF58" s="200"/>
      <c r="BG58" s="195"/>
      <c r="BH58" s="200"/>
      <c r="BI58" s="200"/>
      <c r="BJ58" s="200"/>
      <c r="BK58" s="200"/>
      <c r="BL58" s="200"/>
      <c r="BM58" s="200"/>
      <c r="BN58" s="200"/>
      <c r="BO58" s="200"/>
      <c r="BP58" s="200"/>
      <c r="BQ58" s="200"/>
      <c r="BR58" s="200"/>
      <c r="BS58" s="200"/>
      <c r="BT58" s="200"/>
      <c r="BU58" s="200"/>
      <c r="BV58" s="200"/>
      <c r="BW58" s="200"/>
      <c r="BX58" s="200"/>
      <c r="BY58" s="200"/>
      <c r="BZ58" s="200"/>
      <c r="CA58" s="209"/>
    </row>
    <row r="59" spans="2:81" s="171" customFormat="1" ht="5.15" customHeight="1">
      <c r="B59" s="185"/>
      <c r="C59" s="184"/>
      <c r="D59" s="184"/>
      <c r="E59" s="195"/>
      <c r="F59" s="197"/>
      <c r="G59" s="197"/>
      <c r="H59" s="197"/>
      <c r="I59" s="197"/>
      <c r="J59" s="197"/>
      <c r="K59" s="197"/>
      <c r="L59" s="197"/>
      <c r="M59" s="197"/>
      <c r="N59" s="197"/>
      <c r="O59" s="197"/>
      <c r="P59" s="195"/>
      <c r="Q59" s="195"/>
      <c r="R59" s="195"/>
      <c r="S59" s="195"/>
      <c r="T59" s="195"/>
      <c r="U59" s="195"/>
      <c r="V59" s="195"/>
      <c r="W59" s="195"/>
      <c r="X59" s="195"/>
      <c r="Y59" s="195"/>
      <c r="Z59" s="195"/>
      <c r="AA59" s="195"/>
      <c r="AB59" s="195"/>
      <c r="AC59" s="195"/>
      <c r="AD59" s="195"/>
      <c r="AE59" s="195"/>
      <c r="AF59" s="195"/>
      <c r="AG59" s="195"/>
      <c r="AH59" s="195"/>
      <c r="AI59" s="195"/>
      <c r="AJ59" s="195"/>
      <c r="AK59" s="195"/>
      <c r="AL59" s="195"/>
      <c r="AM59" s="195"/>
      <c r="AN59" s="195"/>
      <c r="AO59" s="195"/>
      <c r="AP59" s="195"/>
      <c r="AQ59" s="195"/>
      <c r="AR59" s="195"/>
      <c r="AS59" s="195"/>
      <c r="AT59" s="195"/>
      <c r="AU59" s="195"/>
      <c r="AV59" s="195"/>
      <c r="AW59" s="195"/>
      <c r="AX59" s="195"/>
      <c r="AY59" s="195"/>
      <c r="AZ59" s="195"/>
      <c r="BA59" s="195"/>
      <c r="BB59" s="195"/>
      <c r="BC59" s="195"/>
      <c r="BD59" s="195"/>
      <c r="BE59" s="195"/>
      <c r="BF59" s="195"/>
      <c r="BG59" s="195"/>
      <c r="BH59" s="195"/>
      <c r="BI59" s="195"/>
      <c r="BJ59" s="195"/>
      <c r="BK59" s="195"/>
      <c r="BL59" s="195"/>
      <c r="BM59" s="195"/>
      <c r="BN59" s="195"/>
      <c r="BO59" s="195"/>
      <c r="BP59" s="195"/>
      <c r="BQ59" s="195"/>
      <c r="BR59" s="195"/>
      <c r="BS59" s="195"/>
      <c r="BT59" s="195"/>
      <c r="BU59" s="195"/>
      <c r="BV59" s="195"/>
      <c r="BW59" s="195"/>
      <c r="BX59" s="195"/>
      <c r="BY59" s="195"/>
      <c r="BZ59" s="195"/>
      <c r="CA59" s="206"/>
    </row>
    <row r="60" spans="2:81" s="171" customFormat="1" ht="14.5" customHeight="1">
      <c r="B60" s="185"/>
      <c r="C60" s="184"/>
      <c r="D60" s="184"/>
      <c r="E60" s="195"/>
      <c r="F60" s="195"/>
      <c r="G60" s="195"/>
      <c r="H60" s="195"/>
      <c r="I60" s="195"/>
      <c r="J60" s="195"/>
      <c r="K60" s="195"/>
      <c r="L60" s="195"/>
      <c r="M60" s="226" t="s">
        <v>24</v>
      </c>
      <c r="N60" s="226"/>
      <c r="O60" s="226"/>
      <c r="P60" s="226"/>
      <c r="Q60" s="226"/>
      <c r="R60" s="226"/>
      <c r="S60" s="226"/>
      <c r="T60" s="226"/>
      <c r="U60" s="226"/>
      <c r="V60" s="226"/>
      <c r="W60" s="226"/>
      <c r="X60" s="226"/>
      <c r="Y60" s="226"/>
      <c r="Z60" s="226"/>
      <c r="AA60" s="226"/>
      <c r="AB60" s="226"/>
      <c r="AC60" s="226"/>
      <c r="AD60" s="226"/>
      <c r="AE60" s="226"/>
      <c r="AF60" s="226"/>
      <c r="AG60" s="226"/>
      <c r="AH60" s="226"/>
      <c r="AI60" s="226"/>
      <c r="AJ60" s="226"/>
      <c r="AK60" s="226"/>
      <c r="AL60" s="226"/>
      <c r="AM60" s="226"/>
      <c r="AN60" s="226"/>
      <c r="AO60" s="226"/>
      <c r="AP60" s="226"/>
      <c r="AQ60" s="226"/>
      <c r="AR60" s="226"/>
      <c r="AS60" s="226"/>
      <c r="AT60" s="230"/>
      <c r="AU60" s="230"/>
      <c r="AV60" s="230"/>
      <c r="AW60" s="226" t="s">
        <v>638</v>
      </c>
      <c r="AX60" s="226"/>
      <c r="AY60" s="226"/>
      <c r="AZ60" s="226"/>
      <c r="BA60" s="226"/>
      <c r="BB60" s="226"/>
      <c r="BC60" s="226"/>
      <c r="BD60" s="226"/>
      <c r="BE60" s="226"/>
      <c r="BF60" s="226"/>
      <c r="BG60" s="226"/>
      <c r="BH60" s="226"/>
      <c r="BI60" s="226"/>
      <c r="BJ60" s="226"/>
      <c r="BK60" s="226"/>
      <c r="BL60" s="226"/>
      <c r="BM60" s="226"/>
      <c r="BN60" s="226"/>
      <c r="BO60" s="226"/>
      <c r="BP60" s="226"/>
      <c r="BQ60" s="226"/>
      <c r="BR60" s="226"/>
      <c r="BS60" s="226"/>
      <c r="BT60" s="226"/>
      <c r="BU60" s="226"/>
      <c r="BV60" s="226"/>
      <c r="BW60" s="226"/>
      <c r="BX60" s="226"/>
      <c r="BY60" s="226"/>
      <c r="BZ60" s="226"/>
      <c r="CA60" s="227"/>
    </row>
    <row r="61" spans="2:81" s="171" customFormat="1">
      <c r="B61" s="185"/>
      <c r="C61" s="184"/>
      <c r="D61" s="184"/>
      <c r="E61" s="195"/>
      <c r="F61" s="195"/>
      <c r="G61" s="195"/>
      <c r="H61" s="195"/>
      <c r="I61" s="195"/>
      <c r="J61" s="195"/>
      <c r="K61" s="195"/>
      <c r="L61" s="195"/>
      <c r="M61" s="226"/>
      <c r="N61" s="226"/>
      <c r="O61" s="226"/>
      <c r="P61" s="226"/>
      <c r="Q61" s="226"/>
      <c r="R61" s="226"/>
      <c r="S61" s="226"/>
      <c r="T61" s="226"/>
      <c r="U61" s="226"/>
      <c r="V61" s="226"/>
      <c r="W61" s="226"/>
      <c r="X61" s="226"/>
      <c r="Y61" s="226"/>
      <c r="Z61" s="226"/>
      <c r="AA61" s="226"/>
      <c r="AB61" s="226"/>
      <c r="AC61" s="226"/>
      <c r="AD61" s="226"/>
      <c r="AE61" s="226"/>
      <c r="AF61" s="226"/>
      <c r="AG61" s="226"/>
      <c r="AH61" s="226"/>
      <c r="AI61" s="226"/>
      <c r="AJ61" s="226"/>
      <c r="AK61" s="226"/>
      <c r="AL61" s="226"/>
      <c r="AM61" s="226"/>
      <c r="AN61" s="226"/>
      <c r="AO61" s="226"/>
      <c r="AP61" s="226"/>
      <c r="AQ61" s="226"/>
      <c r="AR61" s="226"/>
      <c r="AS61" s="226"/>
      <c r="AT61" s="230"/>
      <c r="AU61" s="230"/>
      <c r="AV61" s="230"/>
      <c r="AW61" s="226"/>
      <c r="AX61" s="226"/>
      <c r="AY61" s="226"/>
      <c r="AZ61" s="226"/>
      <c r="BA61" s="226"/>
      <c r="BB61" s="226"/>
      <c r="BC61" s="226"/>
      <c r="BD61" s="226"/>
      <c r="BE61" s="226"/>
      <c r="BF61" s="226"/>
      <c r="BG61" s="226"/>
      <c r="BH61" s="226"/>
      <c r="BI61" s="226"/>
      <c r="BJ61" s="226"/>
      <c r="BK61" s="226"/>
      <c r="BL61" s="226"/>
      <c r="BM61" s="226"/>
      <c r="BN61" s="226"/>
      <c r="BO61" s="226"/>
      <c r="BP61" s="226"/>
      <c r="BQ61" s="226"/>
      <c r="BR61" s="226"/>
      <c r="BS61" s="226"/>
      <c r="BT61" s="226"/>
      <c r="BU61" s="226"/>
      <c r="BV61" s="226"/>
      <c r="BW61" s="226"/>
      <c r="BX61" s="226"/>
      <c r="BY61" s="226"/>
      <c r="BZ61" s="226"/>
      <c r="CA61" s="227"/>
    </row>
    <row r="62" spans="2:81" s="171" customFormat="1">
      <c r="B62" s="185"/>
      <c r="C62" s="184"/>
      <c r="D62" s="184"/>
      <c r="E62" s="195"/>
      <c r="F62" s="195"/>
      <c r="G62" s="195"/>
      <c r="H62" s="195"/>
      <c r="I62" s="195"/>
      <c r="J62" s="195"/>
      <c r="K62" s="195"/>
      <c r="L62" s="195"/>
      <c r="M62" s="226"/>
      <c r="N62" s="226"/>
      <c r="O62" s="226"/>
      <c r="P62" s="226"/>
      <c r="Q62" s="226"/>
      <c r="R62" s="226"/>
      <c r="S62" s="226"/>
      <c r="T62" s="226"/>
      <c r="U62" s="226"/>
      <c r="V62" s="226"/>
      <c r="W62" s="226"/>
      <c r="X62" s="226"/>
      <c r="Y62" s="226"/>
      <c r="Z62" s="226"/>
      <c r="AA62" s="226"/>
      <c r="AB62" s="226"/>
      <c r="AC62" s="226"/>
      <c r="AD62" s="226"/>
      <c r="AE62" s="226"/>
      <c r="AF62" s="226"/>
      <c r="AG62" s="226"/>
      <c r="AH62" s="226"/>
      <c r="AI62" s="226"/>
      <c r="AJ62" s="226"/>
      <c r="AK62" s="226"/>
      <c r="AL62" s="226"/>
      <c r="AM62" s="226"/>
      <c r="AN62" s="226"/>
      <c r="AO62" s="226"/>
      <c r="AP62" s="226"/>
      <c r="AQ62" s="226"/>
      <c r="AR62" s="226"/>
      <c r="AS62" s="226"/>
      <c r="AT62" s="230"/>
      <c r="AU62" s="230"/>
      <c r="AV62" s="230"/>
      <c r="AW62" s="226"/>
      <c r="AX62" s="226"/>
      <c r="AY62" s="226"/>
      <c r="AZ62" s="226"/>
      <c r="BA62" s="226"/>
      <c r="BB62" s="226"/>
      <c r="BC62" s="226"/>
      <c r="BD62" s="226"/>
      <c r="BE62" s="226"/>
      <c r="BF62" s="226"/>
      <c r="BG62" s="226"/>
      <c r="BH62" s="226"/>
      <c r="BI62" s="226"/>
      <c r="BJ62" s="226"/>
      <c r="BK62" s="226"/>
      <c r="BL62" s="226"/>
      <c r="BM62" s="226"/>
      <c r="BN62" s="226"/>
      <c r="BO62" s="226"/>
      <c r="BP62" s="226"/>
      <c r="BQ62" s="226"/>
      <c r="BR62" s="226"/>
      <c r="BS62" s="226"/>
      <c r="BT62" s="226"/>
      <c r="BU62" s="226"/>
      <c r="BV62" s="226"/>
      <c r="BW62" s="226"/>
      <c r="BX62" s="226"/>
      <c r="BY62" s="226"/>
      <c r="BZ62" s="226"/>
      <c r="CA62" s="227"/>
    </row>
    <row r="63" spans="2:81" s="171" customFormat="1">
      <c r="B63" s="185"/>
      <c r="C63" s="184"/>
      <c r="D63" s="184"/>
      <c r="E63" s="198"/>
      <c r="F63" s="195"/>
      <c r="G63" s="195"/>
      <c r="H63" s="195"/>
      <c r="I63" s="195"/>
      <c r="J63" s="195"/>
      <c r="K63" s="195"/>
      <c r="L63" s="195"/>
      <c r="M63" s="226"/>
      <c r="N63" s="226"/>
      <c r="O63" s="226"/>
      <c r="P63" s="226"/>
      <c r="Q63" s="226"/>
      <c r="R63" s="226"/>
      <c r="S63" s="226"/>
      <c r="T63" s="226"/>
      <c r="U63" s="226"/>
      <c r="V63" s="226"/>
      <c r="W63" s="226"/>
      <c r="X63" s="226"/>
      <c r="Y63" s="226"/>
      <c r="Z63" s="226"/>
      <c r="AA63" s="226"/>
      <c r="AB63" s="226"/>
      <c r="AC63" s="226"/>
      <c r="AD63" s="226"/>
      <c r="AE63" s="226"/>
      <c r="AF63" s="226"/>
      <c r="AG63" s="226"/>
      <c r="AH63" s="226"/>
      <c r="AI63" s="226"/>
      <c r="AJ63" s="226"/>
      <c r="AK63" s="226"/>
      <c r="AL63" s="226"/>
      <c r="AM63" s="226"/>
      <c r="AN63" s="226"/>
      <c r="AO63" s="226"/>
      <c r="AP63" s="226"/>
      <c r="AQ63" s="226"/>
      <c r="AR63" s="226"/>
      <c r="AS63" s="226"/>
      <c r="AT63" s="230"/>
      <c r="AU63" s="230"/>
      <c r="AV63" s="230"/>
      <c r="AW63" s="226"/>
      <c r="AX63" s="226"/>
      <c r="AY63" s="226"/>
      <c r="AZ63" s="226"/>
      <c r="BA63" s="226"/>
      <c r="BB63" s="226"/>
      <c r="BC63" s="226"/>
      <c r="BD63" s="226"/>
      <c r="BE63" s="226"/>
      <c r="BF63" s="226"/>
      <c r="BG63" s="226"/>
      <c r="BH63" s="226"/>
      <c r="BI63" s="226"/>
      <c r="BJ63" s="226"/>
      <c r="BK63" s="226"/>
      <c r="BL63" s="226"/>
      <c r="BM63" s="226"/>
      <c r="BN63" s="226"/>
      <c r="BO63" s="226"/>
      <c r="BP63" s="226"/>
      <c r="BQ63" s="226"/>
      <c r="BR63" s="226"/>
      <c r="BS63" s="226"/>
      <c r="BT63" s="226"/>
      <c r="BU63" s="226"/>
      <c r="BV63" s="226"/>
      <c r="BW63" s="226"/>
      <c r="BX63" s="226"/>
      <c r="BY63" s="226"/>
      <c r="BZ63" s="226"/>
      <c r="CA63" s="227"/>
    </row>
    <row r="64" spans="2:81" s="171" customFormat="1">
      <c r="B64" s="185"/>
      <c r="C64" s="184"/>
      <c r="D64" s="184"/>
      <c r="E64" s="195"/>
      <c r="F64" s="195"/>
      <c r="G64" s="195"/>
      <c r="H64" s="195"/>
      <c r="I64" s="195"/>
      <c r="J64" s="195"/>
      <c r="K64" s="195"/>
      <c r="L64" s="195"/>
      <c r="M64" s="226"/>
      <c r="N64" s="226"/>
      <c r="O64" s="226"/>
      <c r="P64" s="226"/>
      <c r="Q64" s="226"/>
      <c r="R64" s="226"/>
      <c r="S64" s="226"/>
      <c r="T64" s="226"/>
      <c r="U64" s="226"/>
      <c r="V64" s="226"/>
      <c r="W64" s="226"/>
      <c r="X64" s="226"/>
      <c r="Y64" s="226"/>
      <c r="Z64" s="226"/>
      <c r="AA64" s="226"/>
      <c r="AB64" s="226"/>
      <c r="AC64" s="226"/>
      <c r="AD64" s="226"/>
      <c r="AE64" s="226"/>
      <c r="AF64" s="226"/>
      <c r="AG64" s="226"/>
      <c r="AH64" s="226"/>
      <c r="AI64" s="226"/>
      <c r="AJ64" s="226"/>
      <c r="AK64" s="226"/>
      <c r="AL64" s="226"/>
      <c r="AM64" s="226"/>
      <c r="AN64" s="226"/>
      <c r="AO64" s="226"/>
      <c r="AP64" s="226"/>
      <c r="AQ64" s="226"/>
      <c r="AR64" s="226"/>
      <c r="AS64" s="226"/>
      <c r="AT64" s="230"/>
      <c r="AU64" s="230"/>
      <c r="AV64" s="230"/>
      <c r="AW64" s="226"/>
      <c r="AX64" s="226"/>
      <c r="AY64" s="226"/>
      <c r="AZ64" s="226"/>
      <c r="BA64" s="226"/>
      <c r="BB64" s="226"/>
      <c r="BC64" s="226"/>
      <c r="BD64" s="226"/>
      <c r="BE64" s="226"/>
      <c r="BF64" s="226"/>
      <c r="BG64" s="226"/>
      <c r="BH64" s="226"/>
      <c r="BI64" s="226"/>
      <c r="BJ64" s="226"/>
      <c r="BK64" s="226"/>
      <c r="BL64" s="226"/>
      <c r="BM64" s="226"/>
      <c r="BN64" s="226"/>
      <c r="BO64" s="226"/>
      <c r="BP64" s="226"/>
      <c r="BQ64" s="226"/>
      <c r="BR64" s="226"/>
      <c r="BS64" s="226"/>
      <c r="BT64" s="226"/>
      <c r="BU64" s="226"/>
      <c r="BV64" s="226"/>
      <c r="BW64" s="226"/>
      <c r="BX64" s="226"/>
      <c r="BY64" s="226"/>
      <c r="BZ64" s="226"/>
      <c r="CA64" s="227"/>
    </row>
    <row r="65" spans="2:79" s="171" customFormat="1">
      <c r="B65" s="185"/>
      <c r="C65" s="184"/>
      <c r="D65" s="184"/>
      <c r="E65" s="195"/>
      <c r="F65" s="195"/>
      <c r="G65" s="195"/>
      <c r="H65" s="195"/>
      <c r="I65" s="195"/>
      <c r="J65" s="195"/>
      <c r="K65" s="195"/>
      <c r="L65" s="195"/>
      <c r="M65" s="226"/>
      <c r="N65" s="226"/>
      <c r="O65" s="226"/>
      <c r="P65" s="226"/>
      <c r="Q65" s="226"/>
      <c r="R65" s="226"/>
      <c r="S65" s="226"/>
      <c r="T65" s="226"/>
      <c r="U65" s="226"/>
      <c r="V65" s="226"/>
      <c r="W65" s="226"/>
      <c r="X65" s="226"/>
      <c r="Y65" s="226"/>
      <c r="Z65" s="226"/>
      <c r="AA65" s="226"/>
      <c r="AB65" s="226"/>
      <c r="AC65" s="226"/>
      <c r="AD65" s="226"/>
      <c r="AE65" s="226"/>
      <c r="AF65" s="226"/>
      <c r="AG65" s="226"/>
      <c r="AH65" s="226"/>
      <c r="AI65" s="226"/>
      <c r="AJ65" s="226"/>
      <c r="AK65" s="226"/>
      <c r="AL65" s="226"/>
      <c r="AM65" s="226"/>
      <c r="AN65" s="226"/>
      <c r="AO65" s="226"/>
      <c r="AP65" s="226"/>
      <c r="AQ65" s="226"/>
      <c r="AR65" s="226"/>
      <c r="AS65" s="226"/>
      <c r="AT65" s="230"/>
      <c r="AU65" s="230"/>
      <c r="AV65" s="230"/>
      <c r="AW65" s="226"/>
      <c r="AX65" s="226"/>
      <c r="AY65" s="226"/>
      <c r="AZ65" s="226"/>
      <c r="BA65" s="226"/>
      <c r="BB65" s="226"/>
      <c r="BC65" s="226"/>
      <c r="BD65" s="226"/>
      <c r="BE65" s="226"/>
      <c r="BF65" s="226"/>
      <c r="BG65" s="226"/>
      <c r="BH65" s="226"/>
      <c r="BI65" s="226"/>
      <c r="BJ65" s="226"/>
      <c r="BK65" s="226"/>
      <c r="BL65" s="226"/>
      <c r="BM65" s="226"/>
      <c r="BN65" s="226"/>
      <c r="BO65" s="226"/>
      <c r="BP65" s="226"/>
      <c r="BQ65" s="226"/>
      <c r="BR65" s="226"/>
      <c r="BS65" s="226"/>
      <c r="BT65" s="226"/>
      <c r="BU65" s="226"/>
      <c r="BV65" s="226"/>
      <c r="BW65" s="226"/>
      <c r="BX65" s="226"/>
      <c r="BY65" s="226"/>
      <c r="BZ65" s="226"/>
      <c r="CA65" s="227"/>
    </row>
    <row r="66" spans="2:79" s="171" customFormat="1">
      <c r="B66" s="185"/>
      <c r="C66" s="184"/>
      <c r="D66" s="184"/>
      <c r="E66" s="195"/>
      <c r="F66" s="195"/>
      <c r="G66" s="195"/>
      <c r="H66" s="195"/>
      <c r="I66" s="195"/>
      <c r="J66" s="195"/>
      <c r="K66" s="195"/>
      <c r="L66" s="195"/>
      <c r="M66" s="226"/>
      <c r="N66" s="226"/>
      <c r="O66" s="226"/>
      <c r="P66" s="226"/>
      <c r="Q66" s="226"/>
      <c r="R66" s="226"/>
      <c r="S66" s="226"/>
      <c r="T66" s="226"/>
      <c r="U66" s="226"/>
      <c r="V66" s="226"/>
      <c r="W66" s="226"/>
      <c r="X66" s="226"/>
      <c r="Y66" s="226"/>
      <c r="Z66" s="226"/>
      <c r="AA66" s="226"/>
      <c r="AB66" s="226"/>
      <c r="AC66" s="226"/>
      <c r="AD66" s="226"/>
      <c r="AE66" s="226"/>
      <c r="AF66" s="226"/>
      <c r="AG66" s="226"/>
      <c r="AH66" s="226"/>
      <c r="AI66" s="226"/>
      <c r="AJ66" s="226"/>
      <c r="AK66" s="226"/>
      <c r="AL66" s="226"/>
      <c r="AM66" s="226"/>
      <c r="AN66" s="226"/>
      <c r="AO66" s="226"/>
      <c r="AP66" s="226"/>
      <c r="AQ66" s="226"/>
      <c r="AR66" s="226"/>
      <c r="AS66" s="226"/>
      <c r="AT66" s="230"/>
      <c r="AU66" s="230"/>
      <c r="AV66" s="230"/>
      <c r="AW66" s="226"/>
      <c r="AX66" s="226"/>
      <c r="AY66" s="226"/>
      <c r="AZ66" s="226"/>
      <c r="BA66" s="226"/>
      <c r="BB66" s="226"/>
      <c r="BC66" s="226"/>
      <c r="BD66" s="226"/>
      <c r="BE66" s="226"/>
      <c r="BF66" s="226"/>
      <c r="BG66" s="226"/>
      <c r="BH66" s="226"/>
      <c r="BI66" s="226"/>
      <c r="BJ66" s="226"/>
      <c r="BK66" s="226"/>
      <c r="BL66" s="226"/>
      <c r="BM66" s="226"/>
      <c r="BN66" s="226"/>
      <c r="BO66" s="226"/>
      <c r="BP66" s="226"/>
      <c r="BQ66" s="226"/>
      <c r="BR66" s="226"/>
      <c r="BS66" s="226"/>
      <c r="BT66" s="226"/>
      <c r="BU66" s="226"/>
      <c r="BV66" s="226"/>
      <c r="BW66" s="226"/>
      <c r="BX66" s="226"/>
      <c r="BY66" s="226"/>
      <c r="BZ66" s="226"/>
      <c r="CA66" s="227"/>
    </row>
    <row r="67" spans="2:79" s="171" customFormat="1">
      <c r="B67" s="185"/>
      <c r="C67" s="184"/>
      <c r="D67" s="184"/>
      <c r="E67" s="195"/>
      <c r="F67" s="195"/>
      <c r="G67" s="195"/>
      <c r="H67" s="195"/>
      <c r="I67" s="195"/>
      <c r="J67" s="195"/>
      <c r="K67" s="195"/>
      <c r="L67" s="195"/>
      <c r="M67" s="226"/>
      <c r="N67" s="226"/>
      <c r="O67" s="226"/>
      <c r="P67" s="226"/>
      <c r="Q67" s="226"/>
      <c r="R67" s="226"/>
      <c r="S67" s="226"/>
      <c r="T67" s="226"/>
      <c r="U67" s="226"/>
      <c r="V67" s="226"/>
      <c r="W67" s="226"/>
      <c r="X67" s="226"/>
      <c r="Y67" s="226"/>
      <c r="Z67" s="226"/>
      <c r="AA67" s="226"/>
      <c r="AB67" s="226"/>
      <c r="AC67" s="226"/>
      <c r="AD67" s="226"/>
      <c r="AE67" s="226"/>
      <c r="AF67" s="226"/>
      <c r="AG67" s="226"/>
      <c r="AH67" s="226"/>
      <c r="AI67" s="226"/>
      <c r="AJ67" s="226"/>
      <c r="AK67" s="226"/>
      <c r="AL67" s="226"/>
      <c r="AM67" s="226"/>
      <c r="AN67" s="226"/>
      <c r="AO67" s="226"/>
      <c r="AP67" s="226"/>
      <c r="AQ67" s="226"/>
      <c r="AR67" s="226"/>
      <c r="AS67" s="226"/>
      <c r="AT67" s="230"/>
      <c r="AU67" s="230"/>
      <c r="AV67" s="230"/>
      <c r="AW67" s="226"/>
      <c r="AX67" s="226"/>
      <c r="AY67" s="226"/>
      <c r="AZ67" s="226"/>
      <c r="BA67" s="226"/>
      <c r="BB67" s="226"/>
      <c r="BC67" s="226"/>
      <c r="BD67" s="226"/>
      <c r="BE67" s="226"/>
      <c r="BF67" s="226"/>
      <c r="BG67" s="226"/>
      <c r="BH67" s="226"/>
      <c r="BI67" s="226"/>
      <c r="BJ67" s="226"/>
      <c r="BK67" s="226"/>
      <c r="BL67" s="226"/>
      <c r="BM67" s="226"/>
      <c r="BN67" s="226"/>
      <c r="BO67" s="226"/>
      <c r="BP67" s="226"/>
      <c r="BQ67" s="226"/>
      <c r="BR67" s="226"/>
      <c r="BS67" s="226"/>
      <c r="BT67" s="226"/>
      <c r="BU67" s="226"/>
      <c r="BV67" s="226"/>
      <c r="BW67" s="226"/>
      <c r="BX67" s="226"/>
      <c r="BY67" s="226"/>
      <c r="BZ67" s="226"/>
      <c r="CA67" s="227"/>
    </row>
    <row r="68" spans="2:79" s="171" customFormat="1">
      <c r="B68" s="185"/>
      <c r="C68" s="184"/>
      <c r="D68" s="184"/>
      <c r="E68" s="195"/>
      <c r="F68" s="195"/>
      <c r="G68" s="195"/>
      <c r="H68" s="195"/>
      <c r="I68" s="195"/>
      <c r="J68" s="195"/>
      <c r="K68" s="195"/>
      <c r="L68" s="195"/>
      <c r="M68" s="226"/>
      <c r="N68" s="226"/>
      <c r="O68" s="226"/>
      <c r="P68" s="226"/>
      <c r="Q68" s="226"/>
      <c r="R68" s="226"/>
      <c r="S68" s="226"/>
      <c r="T68" s="226"/>
      <c r="U68" s="226"/>
      <c r="V68" s="226"/>
      <c r="W68" s="226"/>
      <c r="X68" s="226"/>
      <c r="Y68" s="226"/>
      <c r="Z68" s="226"/>
      <c r="AA68" s="226"/>
      <c r="AB68" s="226"/>
      <c r="AC68" s="226"/>
      <c r="AD68" s="226"/>
      <c r="AE68" s="226"/>
      <c r="AF68" s="226"/>
      <c r="AG68" s="226"/>
      <c r="AH68" s="226"/>
      <c r="AI68" s="226"/>
      <c r="AJ68" s="226"/>
      <c r="AK68" s="226"/>
      <c r="AL68" s="226"/>
      <c r="AM68" s="226"/>
      <c r="AN68" s="226"/>
      <c r="AO68" s="226"/>
      <c r="AP68" s="226"/>
      <c r="AQ68" s="226"/>
      <c r="AR68" s="226"/>
      <c r="AS68" s="226"/>
      <c r="AT68" s="230"/>
      <c r="AU68" s="230"/>
      <c r="AV68" s="230"/>
      <c r="AW68" s="226"/>
      <c r="AX68" s="226"/>
      <c r="AY68" s="226"/>
      <c r="AZ68" s="226"/>
      <c r="BA68" s="226"/>
      <c r="BB68" s="226"/>
      <c r="BC68" s="226"/>
      <c r="BD68" s="226"/>
      <c r="BE68" s="226"/>
      <c r="BF68" s="226"/>
      <c r="BG68" s="226"/>
      <c r="BH68" s="226"/>
      <c r="BI68" s="226"/>
      <c r="BJ68" s="226"/>
      <c r="BK68" s="226"/>
      <c r="BL68" s="226"/>
      <c r="BM68" s="226"/>
      <c r="BN68" s="226"/>
      <c r="BO68" s="226"/>
      <c r="BP68" s="226"/>
      <c r="BQ68" s="226"/>
      <c r="BR68" s="226"/>
      <c r="BS68" s="226"/>
      <c r="BT68" s="226"/>
      <c r="BU68" s="226"/>
      <c r="BV68" s="226"/>
      <c r="BW68" s="226"/>
      <c r="BX68" s="226"/>
      <c r="BY68" s="226"/>
      <c r="BZ68" s="226"/>
      <c r="CA68" s="227"/>
    </row>
    <row r="69" spans="2:79" s="171" customFormat="1">
      <c r="B69" s="185"/>
      <c r="C69" s="184"/>
      <c r="D69" s="184"/>
      <c r="E69" s="195"/>
      <c r="F69" s="195"/>
      <c r="G69" s="195"/>
      <c r="H69" s="195"/>
      <c r="I69" s="195"/>
      <c r="J69" s="195"/>
      <c r="K69" s="195"/>
      <c r="L69" s="195"/>
      <c r="M69" s="226"/>
      <c r="N69" s="226"/>
      <c r="O69" s="226"/>
      <c r="P69" s="226"/>
      <c r="Q69" s="226"/>
      <c r="R69" s="226"/>
      <c r="S69" s="226"/>
      <c r="T69" s="226"/>
      <c r="U69" s="226"/>
      <c r="V69" s="226"/>
      <c r="W69" s="226"/>
      <c r="X69" s="226"/>
      <c r="Y69" s="226"/>
      <c r="Z69" s="226"/>
      <c r="AA69" s="226"/>
      <c r="AB69" s="226"/>
      <c r="AC69" s="226"/>
      <c r="AD69" s="226"/>
      <c r="AE69" s="226"/>
      <c r="AF69" s="226"/>
      <c r="AG69" s="226"/>
      <c r="AH69" s="226"/>
      <c r="AI69" s="226"/>
      <c r="AJ69" s="226"/>
      <c r="AK69" s="226"/>
      <c r="AL69" s="226"/>
      <c r="AM69" s="226"/>
      <c r="AN69" s="226"/>
      <c r="AO69" s="226"/>
      <c r="AP69" s="226"/>
      <c r="AQ69" s="226"/>
      <c r="AR69" s="226"/>
      <c r="AS69" s="226"/>
      <c r="AT69" s="230"/>
      <c r="AU69" s="230"/>
      <c r="AV69" s="230"/>
      <c r="AW69" s="226"/>
      <c r="AX69" s="226"/>
      <c r="AY69" s="226"/>
      <c r="AZ69" s="226"/>
      <c r="BA69" s="226"/>
      <c r="BB69" s="226"/>
      <c r="BC69" s="226"/>
      <c r="BD69" s="226"/>
      <c r="BE69" s="226"/>
      <c r="BF69" s="226"/>
      <c r="BG69" s="226"/>
      <c r="BH69" s="226"/>
      <c r="BI69" s="226"/>
      <c r="BJ69" s="226"/>
      <c r="BK69" s="226"/>
      <c r="BL69" s="226"/>
      <c r="BM69" s="226"/>
      <c r="BN69" s="226"/>
      <c r="BO69" s="226"/>
      <c r="BP69" s="226"/>
      <c r="BQ69" s="226"/>
      <c r="BR69" s="226"/>
      <c r="BS69" s="226"/>
      <c r="BT69" s="226"/>
      <c r="BU69" s="226"/>
      <c r="BV69" s="226"/>
      <c r="BW69" s="226"/>
      <c r="BX69" s="226"/>
      <c r="BY69" s="226"/>
      <c r="BZ69" s="226"/>
      <c r="CA69" s="227"/>
    </row>
    <row r="70" spans="2:79" s="171" customFormat="1" ht="34.5" customHeight="1">
      <c r="B70" s="178"/>
      <c r="C70" s="212"/>
      <c r="D70" s="212"/>
      <c r="E70" s="201"/>
      <c r="F70" s="201"/>
      <c r="G70" s="201"/>
      <c r="H70" s="201"/>
      <c r="I70" s="201"/>
      <c r="J70" s="201"/>
      <c r="K70" s="201"/>
      <c r="L70" s="201"/>
      <c r="M70" s="228"/>
      <c r="N70" s="228"/>
      <c r="O70" s="228"/>
      <c r="P70" s="228"/>
      <c r="Q70" s="228"/>
      <c r="R70" s="228"/>
      <c r="S70" s="228"/>
      <c r="T70" s="228"/>
      <c r="U70" s="228"/>
      <c r="V70" s="228"/>
      <c r="W70" s="228"/>
      <c r="X70" s="228"/>
      <c r="Y70" s="228"/>
      <c r="Z70" s="228"/>
      <c r="AA70" s="228"/>
      <c r="AB70" s="228"/>
      <c r="AC70" s="228"/>
      <c r="AD70" s="228"/>
      <c r="AE70" s="228"/>
      <c r="AF70" s="228"/>
      <c r="AG70" s="228"/>
      <c r="AH70" s="228"/>
      <c r="AI70" s="228"/>
      <c r="AJ70" s="228"/>
      <c r="AK70" s="228"/>
      <c r="AL70" s="228"/>
      <c r="AM70" s="228"/>
      <c r="AN70" s="228"/>
      <c r="AO70" s="228"/>
      <c r="AP70" s="228"/>
      <c r="AQ70" s="228"/>
      <c r="AR70" s="228"/>
      <c r="AS70" s="228"/>
      <c r="AT70" s="231"/>
      <c r="AU70" s="231"/>
      <c r="AV70" s="231"/>
      <c r="AW70" s="228"/>
      <c r="AX70" s="228"/>
      <c r="AY70" s="228"/>
      <c r="AZ70" s="228"/>
      <c r="BA70" s="228"/>
      <c r="BB70" s="228"/>
      <c r="BC70" s="228"/>
      <c r="BD70" s="228"/>
      <c r="BE70" s="228"/>
      <c r="BF70" s="228"/>
      <c r="BG70" s="228"/>
      <c r="BH70" s="228"/>
      <c r="BI70" s="228"/>
      <c r="BJ70" s="228"/>
      <c r="BK70" s="228"/>
      <c r="BL70" s="228"/>
      <c r="BM70" s="228"/>
      <c r="BN70" s="228"/>
      <c r="BO70" s="228"/>
      <c r="BP70" s="228"/>
      <c r="BQ70" s="228"/>
      <c r="BR70" s="228"/>
      <c r="BS70" s="228"/>
      <c r="BT70" s="228"/>
      <c r="BU70" s="228"/>
      <c r="BV70" s="228"/>
      <c r="BW70" s="228"/>
      <c r="BX70" s="228"/>
      <c r="BY70" s="228"/>
      <c r="BZ70" s="228"/>
      <c r="CA70" s="229"/>
    </row>
    <row r="71" spans="2:79" s="171" customFormat="1">
      <c r="B71" s="193"/>
      <c r="C71" s="183"/>
      <c r="D71" s="183"/>
      <c r="E71" s="183"/>
      <c r="F71" s="183"/>
      <c r="G71" s="183"/>
      <c r="H71" s="183"/>
      <c r="I71" s="183"/>
    </row>
    <row r="72" spans="2:79" s="171" customFormat="1" ht="18" customHeight="1">
      <c r="B72" s="289" t="s">
        <v>25</v>
      </c>
      <c r="C72" s="290"/>
      <c r="D72" s="290"/>
      <c r="E72" s="290"/>
      <c r="F72" s="290"/>
      <c r="G72" s="290"/>
      <c r="H72" s="290"/>
      <c r="I72" s="290"/>
      <c r="J72" s="290"/>
      <c r="K72" s="290"/>
      <c r="L72" s="290"/>
      <c r="M72" s="290"/>
      <c r="N72" s="290"/>
      <c r="O72" s="290"/>
      <c r="P72" s="290"/>
      <c r="Q72" s="290"/>
      <c r="R72" s="290"/>
      <c r="S72" s="290"/>
      <c r="T72" s="290"/>
      <c r="U72" s="290"/>
      <c r="V72" s="290"/>
      <c r="W72" s="290"/>
      <c r="X72" s="290"/>
      <c r="Y72" s="290"/>
      <c r="Z72" s="290"/>
      <c r="AA72" s="290"/>
      <c r="AB72" s="290"/>
      <c r="AC72" s="290"/>
      <c r="AD72" s="290"/>
      <c r="AE72" s="290"/>
      <c r="AF72" s="290"/>
      <c r="AG72" s="290"/>
      <c r="AH72" s="290"/>
      <c r="AI72" s="290"/>
      <c r="AJ72" s="290"/>
      <c r="AK72" s="290"/>
      <c r="AL72" s="290"/>
      <c r="AM72" s="290"/>
      <c r="AN72" s="290"/>
      <c r="AO72" s="290"/>
      <c r="AP72" s="290"/>
      <c r="AQ72" s="290"/>
      <c r="AR72" s="290"/>
      <c r="AS72" s="290"/>
      <c r="AT72" s="290"/>
      <c r="AU72" s="290"/>
      <c r="AV72" s="290"/>
      <c r="AW72" s="290"/>
      <c r="AX72" s="290"/>
      <c r="AY72" s="290"/>
      <c r="AZ72" s="290"/>
      <c r="BA72" s="290"/>
      <c r="BB72" s="290"/>
      <c r="BC72" s="290"/>
      <c r="BD72" s="290"/>
      <c r="BE72" s="290"/>
      <c r="BF72" s="290"/>
      <c r="BG72" s="290"/>
      <c r="BH72" s="290"/>
      <c r="BI72" s="290"/>
      <c r="BJ72" s="290"/>
      <c r="BK72" s="290"/>
      <c r="BL72" s="290"/>
      <c r="BM72" s="290"/>
      <c r="BN72" s="290"/>
      <c r="BO72" s="290"/>
      <c r="BP72" s="290"/>
      <c r="BQ72" s="290"/>
      <c r="BR72" s="290"/>
      <c r="BS72" s="290"/>
      <c r="BT72" s="290"/>
      <c r="BU72" s="290"/>
      <c r="BV72" s="290"/>
      <c r="BW72" s="290"/>
      <c r="BX72" s="290"/>
      <c r="BY72" s="290"/>
      <c r="BZ72" s="290"/>
      <c r="CA72" s="291"/>
    </row>
    <row r="73" spans="2:79" s="171" customFormat="1" ht="5.15" customHeight="1">
      <c r="B73" s="185"/>
      <c r="C73" s="184"/>
      <c r="D73" s="184"/>
      <c r="E73" s="184"/>
      <c r="F73" s="184"/>
      <c r="G73" s="184"/>
      <c r="H73" s="184"/>
      <c r="I73" s="184"/>
      <c r="J73" s="195"/>
      <c r="K73" s="195"/>
      <c r="L73" s="195"/>
      <c r="M73" s="195"/>
      <c r="N73" s="195"/>
      <c r="O73" s="195"/>
      <c r="P73" s="195"/>
      <c r="Q73" s="195"/>
      <c r="R73" s="195"/>
      <c r="S73" s="195"/>
      <c r="T73" s="195"/>
      <c r="U73" s="195"/>
      <c r="V73" s="195"/>
      <c r="W73" s="195"/>
      <c r="X73" s="195"/>
      <c r="Y73" s="195"/>
      <c r="Z73" s="195"/>
      <c r="AA73" s="195"/>
      <c r="AB73" s="195"/>
      <c r="AC73" s="195"/>
      <c r="AD73" s="195"/>
      <c r="AE73" s="195"/>
      <c r="AF73" s="195"/>
      <c r="AG73" s="195"/>
      <c r="AH73" s="195"/>
      <c r="AI73" s="195"/>
      <c r="AJ73" s="195"/>
      <c r="AK73" s="195"/>
      <c r="AL73" s="195"/>
      <c r="AM73" s="195"/>
      <c r="AN73" s="195"/>
      <c r="AO73" s="195"/>
      <c r="AP73" s="195"/>
      <c r="AQ73" s="195"/>
      <c r="AR73" s="195"/>
      <c r="AS73" s="195"/>
      <c r="AT73" s="195"/>
      <c r="AU73" s="195"/>
      <c r="AV73" s="195"/>
      <c r="AW73" s="195"/>
      <c r="AX73" s="195"/>
      <c r="AY73" s="195"/>
      <c r="AZ73" s="195"/>
      <c r="BA73" s="195"/>
      <c r="BB73" s="195"/>
      <c r="BC73" s="195"/>
      <c r="BD73" s="195"/>
      <c r="BE73" s="195"/>
      <c r="BF73" s="195"/>
      <c r="BG73" s="195"/>
      <c r="BH73" s="195"/>
      <c r="BI73" s="195"/>
      <c r="BJ73" s="195"/>
      <c r="BK73" s="195"/>
      <c r="BL73" s="195"/>
      <c r="BM73" s="195"/>
      <c r="BN73" s="195"/>
      <c r="BO73" s="195"/>
      <c r="BP73" s="195"/>
      <c r="BQ73" s="195"/>
      <c r="BR73" s="195"/>
      <c r="BS73" s="195"/>
      <c r="BT73" s="195"/>
      <c r="BU73" s="195"/>
      <c r="BV73" s="195"/>
      <c r="BW73" s="195"/>
      <c r="BX73" s="195"/>
      <c r="BY73" s="195"/>
      <c r="BZ73" s="195"/>
      <c r="CA73" s="206"/>
    </row>
    <row r="74" spans="2:79" s="171" customFormat="1" ht="14.5" customHeight="1">
      <c r="B74" s="292" t="s">
        <v>640</v>
      </c>
      <c r="C74" s="293"/>
      <c r="D74" s="293"/>
      <c r="E74" s="293"/>
      <c r="F74" s="293"/>
      <c r="G74" s="293"/>
      <c r="H74" s="293"/>
      <c r="I74" s="293"/>
      <c r="J74" s="293"/>
      <c r="K74" s="293"/>
      <c r="L74" s="293"/>
      <c r="M74" s="293"/>
      <c r="N74" s="293"/>
      <c r="O74" s="293"/>
      <c r="P74" s="293"/>
      <c r="Q74" s="293"/>
      <c r="R74" s="293"/>
      <c r="S74" s="293"/>
      <c r="T74" s="293"/>
      <c r="U74" s="293"/>
      <c r="V74" s="293"/>
      <c r="W74" s="293"/>
      <c r="X74" s="293"/>
      <c r="Y74" s="293"/>
      <c r="Z74" s="221"/>
      <c r="AA74" s="221"/>
      <c r="AB74" s="221"/>
      <c r="AC74" s="293" t="s">
        <v>639</v>
      </c>
      <c r="AD74" s="293"/>
      <c r="AE74" s="293"/>
      <c r="AF74" s="293"/>
      <c r="AG74" s="293"/>
      <c r="AH74" s="293"/>
      <c r="AI74" s="293"/>
      <c r="AJ74" s="293"/>
      <c r="AK74" s="293"/>
      <c r="AL74" s="293"/>
      <c r="AM74" s="293"/>
      <c r="AN74" s="293"/>
      <c r="AO74" s="293"/>
      <c r="AP74" s="293"/>
      <c r="AQ74" s="293"/>
      <c r="AR74" s="293"/>
      <c r="AS74" s="293"/>
      <c r="AT74" s="293"/>
      <c r="AU74" s="293"/>
      <c r="AV74" s="293"/>
      <c r="AW74" s="293"/>
      <c r="AX74" s="293"/>
      <c r="AY74" s="293"/>
      <c r="AZ74" s="221"/>
      <c r="BA74" s="221"/>
      <c r="BB74" s="221"/>
      <c r="BC74" s="293" t="s">
        <v>641</v>
      </c>
      <c r="BD74" s="293"/>
      <c r="BE74" s="293"/>
      <c r="BF74" s="293"/>
      <c r="BG74" s="293"/>
      <c r="BH74" s="293"/>
      <c r="BI74" s="293"/>
      <c r="BJ74" s="293"/>
      <c r="BK74" s="293"/>
      <c r="BL74" s="293"/>
      <c r="BM74" s="293"/>
      <c r="BN74" s="293"/>
      <c r="BO74" s="293"/>
      <c r="BP74" s="293"/>
      <c r="BQ74" s="293"/>
      <c r="BR74" s="293"/>
      <c r="BS74" s="293"/>
      <c r="BT74" s="293"/>
      <c r="BU74" s="293"/>
      <c r="BV74" s="293"/>
      <c r="BW74" s="293"/>
      <c r="BX74" s="293"/>
      <c r="BY74" s="293"/>
      <c r="BZ74" s="293"/>
      <c r="CA74" s="294"/>
    </row>
    <row r="75" spans="2:79" s="171" customFormat="1" ht="15" customHeight="1">
      <c r="B75" s="285" t="s">
        <v>26</v>
      </c>
      <c r="C75" s="286"/>
      <c r="D75" s="286"/>
      <c r="E75" s="286"/>
      <c r="F75" s="286"/>
      <c r="G75" s="286"/>
      <c r="H75" s="286"/>
      <c r="I75" s="286"/>
      <c r="J75" s="286"/>
      <c r="K75" s="286"/>
      <c r="L75" s="286"/>
      <c r="M75" s="286"/>
      <c r="N75" s="286"/>
      <c r="O75" s="286"/>
      <c r="P75" s="286"/>
      <c r="Q75" s="286"/>
      <c r="R75" s="286"/>
      <c r="S75" s="286"/>
      <c r="T75" s="286"/>
      <c r="U75" s="286"/>
      <c r="V75" s="286"/>
      <c r="W75" s="286"/>
      <c r="X75" s="286"/>
      <c r="Y75" s="286"/>
      <c r="Z75" s="222"/>
      <c r="AA75" s="222"/>
      <c r="AB75" s="287" t="s">
        <v>27</v>
      </c>
      <c r="AC75" s="287"/>
      <c r="AD75" s="287"/>
      <c r="AE75" s="287"/>
      <c r="AF75" s="287"/>
      <c r="AG75" s="287"/>
      <c r="AH75" s="287"/>
      <c r="AI75" s="287"/>
      <c r="AJ75" s="287"/>
      <c r="AK75" s="287"/>
      <c r="AL75" s="287"/>
      <c r="AM75" s="287"/>
      <c r="AN75" s="287"/>
      <c r="AO75" s="287"/>
      <c r="AP75" s="287"/>
      <c r="AQ75" s="287"/>
      <c r="AR75" s="287"/>
      <c r="AS75" s="287"/>
      <c r="AT75" s="287"/>
      <c r="AU75" s="287"/>
      <c r="AV75" s="287"/>
      <c r="AW75" s="287"/>
      <c r="AX75" s="287"/>
      <c r="AY75" s="287"/>
      <c r="AZ75" s="287"/>
      <c r="BA75" s="222"/>
      <c r="BB75" s="222"/>
      <c r="BC75" s="286" t="s">
        <v>28</v>
      </c>
      <c r="BD75" s="286"/>
      <c r="BE75" s="286"/>
      <c r="BF75" s="286"/>
      <c r="BG75" s="286"/>
      <c r="BH75" s="286"/>
      <c r="BI75" s="286"/>
      <c r="BJ75" s="286"/>
      <c r="BK75" s="286"/>
      <c r="BL75" s="286"/>
      <c r="BM75" s="286"/>
      <c r="BN75" s="286"/>
      <c r="BO75" s="286"/>
      <c r="BP75" s="286"/>
      <c r="BQ75" s="286"/>
      <c r="BR75" s="286"/>
      <c r="BS75" s="286"/>
      <c r="BT75" s="286"/>
      <c r="BU75" s="286"/>
      <c r="BV75" s="286"/>
      <c r="BW75" s="286"/>
      <c r="BX75" s="286"/>
      <c r="BY75" s="286"/>
      <c r="BZ75" s="286"/>
      <c r="CA75" s="288"/>
    </row>
    <row r="76" spans="2:79" s="171" customFormat="1" ht="15" customHeight="1">
      <c r="B76" s="285" t="s">
        <v>29</v>
      </c>
      <c r="C76" s="286"/>
      <c r="D76" s="286"/>
      <c r="E76" s="286"/>
      <c r="F76" s="286"/>
      <c r="G76" s="286"/>
      <c r="H76" s="286"/>
      <c r="I76" s="286"/>
      <c r="J76" s="286"/>
      <c r="K76" s="286"/>
      <c r="L76" s="286"/>
      <c r="M76" s="286"/>
      <c r="N76" s="286"/>
      <c r="O76" s="286"/>
      <c r="P76" s="286"/>
      <c r="Q76" s="286"/>
      <c r="R76" s="286"/>
      <c r="S76" s="286"/>
      <c r="T76" s="286"/>
      <c r="U76" s="286"/>
      <c r="V76" s="286"/>
      <c r="W76" s="286"/>
      <c r="X76" s="286"/>
      <c r="Y76" s="286"/>
      <c r="Z76" s="222"/>
      <c r="AA76" s="222"/>
      <c r="AB76" s="223"/>
      <c r="AC76" s="287" t="s">
        <v>30</v>
      </c>
      <c r="AD76" s="287"/>
      <c r="AE76" s="287"/>
      <c r="AF76" s="287"/>
      <c r="AG76" s="287"/>
      <c r="AH76" s="287"/>
      <c r="AI76" s="287"/>
      <c r="AJ76" s="287"/>
      <c r="AK76" s="287"/>
      <c r="AL76" s="287"/>
      <c r="AM76" s="287"/>
      <c r="AN76" s="287"/>
      <c r="AO76" s="287"/>
      <c r="AP76" s="287"/>
      <c r="AQ76" s="287"/>
      <c r="AR76" s="287"/>
      <c r="AS76" s="287"/>
      <c r="AT76" s="287"/>
      <c r="AU76" s="287"/>
      <c r="AV76" s="287"/>
      <c r="AW76" s="287"/>
      <c r="AX76" s="287"/>
      <c r="AY76" s="287"/>
      <c r="AZ76" s="222"/>
      <c r="BA76" s="222"/>
      <c r="BB76" s="222"/>
      <c r="BC76" s="286" t="s">
        <v>31</v>
      </c>
      <c r="BD76" s="286"/>
      <c r="BE76" s="286"/>
      <c r="BF76" s="286"/>
      <c r="BG76" s="286"/>
      <c r="BH76" s="286"/>
      <c r="BI76" s="286"/>
      <c r="BJ76" s="286"/>
      <c r="BK76" s="286"/>
      <c r="BL76" s="286"/>
      <c r="BM76" s="286"/>
      <c r="BN76" s="286"/>
      <c r="BO76" s="286"/>
      <c r="BP76" s="286"/>
      <c r="BQ76" s="286"/>
      <c r="BR76" s="286"/>
      <c r="BS76" s="286"/>
      <c r="BT76" s="286"/>
      <c r="BU76" s="286"/>
      <c r="BV76" s="286"/>
      <c r="BW76" s="286"/>
      <c r="BX76" s="286"/>
      <c r="BY76" s="286"/>
      <c r="BZ76" s="286"/>
      <c r="CA76" s="288"/>
    </row>
    <row r="77" spans="2:79" s="171" customFormat="1">
      <c r="B77" s="185"/>
      <c r="C77" s="186"/>
      <c r="D77" s="184"/>
      <c r="E77" s="184"/>
      <c r="F77" s="184"/>
      <c r="G77" s="184"/>
      <c r="H77" s="184"/>
      <c r="I77" s="184"/>
      <c r="J77" s="195"/>
      <c r="K77" s="195"/>
      <c r="L77" s="195"/>
      <c r="M77" s="195"/>
      <c r="N77" s="195"/>
      <c r="O77" s="195"/>
      <c r="P77" s="195"/>
      <c r="Q77" s="195"/>
      <c r="R77" s="195"/>
      <c r="S77" s="195"/>
      <c r="T77" s="195"/>
      <c r="U77" s="195"/>
      <c r="V77" s="195"/>
      <c r="W77" s="195"/>
      <c r="X77" s="195"/>
      <c r="Y77" s="195"/>
      <c r="Z77" s="195"/>
      <c r="AA77" s="195"/>
      <c r="AB77" s="195"/>
      <c r="AC77" s="195"/>
      <c r="AD77" s="195"/>
      <c r="AE77" s="195"/>
      <c r="AF77" s="195"/>
      <c r="AG77" s="195"/>
      <c r="AH77" s="195"/>
      <c r="AI77" s="195"/>
      <c r="AJ77" s="195"/>
      <c r="AK77" s="195"/>
      <c r="AL77" s="195"/>
      <c r="AM77" s="195"/>
      <c r="AN77" s="195"/>
      <c r="AO77" s="195"/>
      <c r="AP77" s="195"/>
      <c r="AQ77" s="195"/>
      <c r="AR77" s="195"/>
      <c r="AS77" s="195"/>
      <c r="AT77" s="195"/>
      <c r="AU77" s="195"/>
      <c r="AV77" s="195"/>
      <c r="AW77" s="195"/>
      <c r="AX77" s="195"/>
      <c r="AY77" s="195"/>
      <c r="AZ77" s="195"/>
      <c r="BA77" s="195"/>
      <c r="BB77" s="195"/>
      <c r="BC77" s="195"/>
      <c r="BD77" s="195"/>
      <c r="BE77" s="195"/>
      <c r="BF77" s="195"/>
      <c r="BG77" s="195"/>
      <c r="BH77" s="195"/>
      <c r="BI77" s="195"/>
      <c r="BJ77" s="195"/>
      <c r="BK77" s="195"/>
      <c r="BL77" s="195"/>
      <c r="BM77" s="195"/>
      <c r="BN77" s="195"/>
      <c r="BO77" s="195"/>
      <c r="BP77" s="195"/>
      <c r="BQ77" s="195"/>
      <c r="BR77" s="195"/>
      <c r="BS77" s="195"/>
      <c r="BT77" s="195"/>
      <c r="BU77" s="195"/>
      <c r="BV77" s="195"/>
      <c r="BW77" s="195"/>
      <c r="BX77" s="195"/>
      <c r="BY77" s="195"/>
      <c r="BZ77" s="195"/>
      <c r="CA77" s="206"/>
    </row>
    <row r="78" spans="2:79" s="171" customFormat="1">
      <c r="B78" s="185"/>
      <c r="C78" s="186"/>
      <c r="D78" s="184"/>
      <c r="E78" s="184"/>
      <c r="F78" s="184"/>
      <c r="G78" s="184"/>
      <c r="H78" s="184"/>
      <c r="I78" s="184"/>
      <c r="J78" s="195"/>
      <c r="K78" s="195"/>
      <c r="L78" s="195"/>
      <c r="M78" s="195"/>
      <c r="N78" s="195"/>
      <c r="O78" s="195"/>
      <c r="P78" s="195"/>
      <c r="Q78" s="195"/>
      <c r="R78" s="195"/>
      <c r="S78" s="195"/>
      <c r="T78" s="195"/>
      <c r="U78" s="195"/>
      <c r="V78" s="195"/>
      <c r="W78" s="195"/>
      <c r="X78" s="195"/>
      <c r="Y78" s="195"/>
      <c r="Z78" s="195"/>
      <c r="AA78" s="195"/>
      <c r="AB78" s="195"/>
      <c r="AC78" s="195"/>
      <c r="AD78" s="195"/>
      <c r="AE78" s="195"/>
      <c r="AF78" s="195"/>
      <c r="AG78" s="195"/>
      <c r="AH78" s="195"/>
      <c r="AI78" s="195"/>
      <c r="AJ78" s="195"/>
      <c r="AK78" s="195"/>
      <c r="AL78" s="195"/>
      <c r="AM78" s="195"/>
      <c r="AN78" s="195"/>
      <c r="AO78" s="195"/>
      <c r="AP78" s="195"/>
      <c r="AQ78" s="195"/>
      <c r="AR78" s="195"/>
      <c r="AS78" s="195"/>
      <c r="AT78" s="195"/>
      <c r="AU78" s="195"/>
      <c r="AV78" s="195"/>
      <c r="AW78" s="195"/>
      <c r="AX78" s="195"/>
      <c r="AY78" s="195"/>
      <c r="AZ78" s="195"/>
      <c r="BA78" s="195"/>
      <c r="BB78" s="195"/>
      <c r="BC78" s="195"/>
      <c r="BD78" s="195"/>
      <c r="BE78" s="195"/>
      <c r="BF78" s="195"/>
      <c r="BG78" s="195"/>
      <c r="BH78" s="195"/>
      <c r="BI78" s="195"/>
      <c r="BJ78" s="195"/>
      <c r="BK78" s="195"/>
      <c r="BL78" s="195"/>
      <c r="BM78" s="195"/>
      <c r="BN78" s="195"/>
      <c r="BO78" s="195"/>
      <c r="BP78" s="195"/>
      <c r="BQ78" s="195"/>
      <c r="BR78" s="195"/>
      <c r="BS78" s="195"/>
      <c r="BT78" s="195"/>
      <c r="BU78" s="195"/>
      <c r="BV78" s="195"/>
      <c r="BW78" s="195"/>
      <c r="BX78" s="195"/>
      <c r="BY78" s="195"/>
      <c r="BZ78" s="195"/>
      <c r="CA78" s="206"/>
    </row>
    <row r="79" spans="2:79" s="171" customFormat="1">
      <c r="B79" s="185"/>
      <c r="C79" s="186"/>
      <c r="D79" s="184"/>
      <c r="E79" s="184"/>
      <c r="F79" s="184"/>
      <c r="G79" s="184"/>
      <c r="H79" s="184"/>
      <c r="I79" s="184"/>
      <c r="J79" s="195"/>
      <c r="K79" s="195"/>
      <c r="L79" s="195"/>
      <c r="M79" s="195"/>
      <c r="N79" s="195"/>
      <c r="O79" s="195"/>
      <c r="P79" s="195"/>
      <c r="Q79" s="195"/>
      <c r="R79" s="195"/>
      <c r="S79" s="195"/>
      <c r="T79" s="195"/>
      <c r="U79" s="195"/>
      <c r="V79" s="195"/>
      <c r="W79" s="195"/>
      <c r="X79" s="195"/>
      <c r="Y79" s="195"/>
      <c r="Z79" s="195"/>
      <c r="AA79" s="195"/>
      <c r="AB79" s="195"/>
      <c r="AC79" s="195"/>
      <c r="AD79" s="195"/>
      <c r="AE79" s="195"/>
      <c r="AF79" s="195"/>
      <c r="AG79" s="195"/>
      <c r="AH79" s="195"/>
      <c r="AI79" s="195"/>
      <c r="AJ79" s="195"/>
      <c r="AK79" s="195"/>
      <c r="AL79" s="195"/>
      <c r="AM79" s="195"/>
      <c r="AN79" s="195"/>
      <c r="AO79" s="195"/>
      <c r="AP79" s="195"/>
      <c r="AQ79" s="195"/>
      <c r="AR79" s="195"/>
      <c r="AS79" s="195"/>
      <c r="AT79" s="195"/>
      <c r="AU79" s="195"/>
      <c r="AV79" s="195"/>
      <c r="AW79" s="195"/>
      <c r="AX79" s="195"/>
      <c r="AY79" s="195"/>
      <c r="AZ79" s="195"/>
      <c r="BA79" s="195"/>
      <c r="BB79" s="195"/>
      <c r="BC79" s="195"/>
      <c r="BD79" s="195"/>
      <c r="BE79" s="195"/>
      <c r="BF79" s="195"/>
      <c r="BG79" s="195"/>
      <c r="BH79" s="195"/>
      <c r="BI79" s="195"/>
      <c r="BJ79" s="195"/>
      <c r="BK79" s="195"/>
      <c r="BL79" s="195"/>
      <c r="BM79" s="195"/>
      <c r="BN79" s="195"/>
      <c r="BO79" s="195"/>
      <c r="BP79" s="195"/>
      <c r="BQ79" s="195"/>
      <c r="BR79" s="195"/>
      <c r="BS79" s="195"/>
      <c r="BT79" s="195"/>
      <c r="BU79" s="195"/>
      <c r="BV79" s="195"/>
      <c r="BW79" s="195"/>
      <c r="BX79" s="195"/>
      <c r="BY79" s="195"/>
      <c r="BZ79" s="195"/>
      <c r="CA79" s="206"/>
    </row>
    <row r="80" spans="2:79" s="171" customFormat="1">
      <c r="B80" s="185"/>
      <c r="C80" s="186"/>
      <c r="D80" s="184"/>
      <c r="E80" s="184"/>
      <c r="F80" s="184"/>
      <c r="G80" s="184"/>
      <c r="H80" s="184"/>
      <c r="I80" s="184"/>
      <c r="J80" s="195"/>
      <c r="K80" s="195"/>
      <c r="L80" s="195"/>
      <c r="M80" s="195"/>
      <c r="N80" s="195"/>
      <c r="O80" s="195"/>
      <c r="P80" s="195"/>
      <c r="Q80" s="195"/>
      <c r="R80" s="195"/>
      <c r="S80" s="195"/>
      <c r="T80" s="195"/>
      <c r="U80" s="195"/>
      <c r="V80" s="195"/>
      <c r="W80" s="195"/>
      <c r="X80" s="195"/>
      <c r="Y80" s="195"/>
      <c r="Z80" s="195"/>
      <c r="AA80" s="195"/>
      <c r="AB80" s="195"/>
      <c r="AC80" s="195"/>
      <c r="AD80" s="195"/>
      <c r="AE80" s="195"/>
      <c r="AF80" s="195"/>
      <c r="AG80" s="195"/>
      <c r="AH80" s="195"/>
      <c r="AI80" s="195"/>
      <c r="AJ80" s="195"/>
      <c r="AK80" s="195"/>
      <c r="AL80" s="195"/>
      <c r="AM80" s="195"/>
      <c r="AN80" s="195"/>
      <c r="AO80" s="195"/>
      <c r="AP80" s="195"/>
      <c r="AQ80" s="195"/>
      <c r="AR80" s="195"/>
      <c r="AS80" s="195"/>
      <c r="AT80" s="195"/>
      <c r="AU80" s="195"/>
      <c r="AV80" s="195"/>
      <c r="AW80" s="195"/>
      <c r="AX80" s="195"/>
      <c r="AY80" s="195"/>
      <c r="AZ80" s="195"/>
      <c r="BA80" s="195"/>
      <c r="BB80" s="195"/>
      <c r="BC80" s="195"/>
      <c r="BD80" s="195"/>
      <c r="BE80" s="195"/>
      <c r="BF80" s="195"/>
      <c r="BG80" s="195"/>
      <c r="BH80" s="195"/>
      <c r="BI80" s="195"/>
      <c r="BJ80" s="195"/>
      <c r="BK80" s="195"/>
      <c r="BL80" s="195"/>
      <c r="BM80" s="195"/>
      <c r="BN80" s="195"/>
      <c r="BO80" s="195"/>
      <c r="BP80" s="195"/>
      <c r="BQ80" s="195"/>
      <c r="BR80" s="195"/>
      <c r="BS80" s="195"/>
      <c r="BT80" s="195"/>
      <c r="BU80" s="195"/>
      <c r="BV80" s="195"/>
      <c r="BW80" s="195"/>
      <c r="BX80" s="195"/>
      <c r="BY80" s="195"/>
      <c r="BZ80" s="195"/>
      <c r="CA80" s="206"/>
    </row>
    <row r="81" spans="2:83" s="171" customFormat="1">
      <c r="B81" s="185"/>
      <c r="C81" s="186"/>
      <c r="D81" s="184"/>
      <c r="E81" s="184"/>
      <c r="F81" s="184"/>
      <c r="G81" s="184"/>
      <c r="H81" s="184"/>
      <c r="I81" s="184"/>
      <c r="J81" s="195"/>
      <c r="K81" s="195"/>
      <c r="L81" s="195"/>
      <c r="M81" s="195"/>
      <c r="N81" s="195"/>
      <c r="O81" s="195"/>
      <c r="P81" s="195"/>
      <c r="Q81" s="195"/>
      <c r="R81" s="195"/>
      <c r="S81" s="195"/>
      <c r="T81" s="195"/>
      <c r="U81" s="195"/>
      <c r="V81" s="195"/>
      <c r="W81" s="195"/>
      <c r="X81" s="195"/>
      <c r="Y81" s="195"/>
      <c r="Z81" s="195"/>
      <c r="AA81" s="195"/>
      <c r="AB81" s="195"/>
      <c r="AC81" s="195"/>
      <c r="AD81" s="195"/>
      <c r="AE81" s="195"/>
      <c r="AF81" s="195"/>
      <c r="AG81" s="195"/>
      <c r="AH81" s="195"/>
      <c r="AI81" s="195"/>
      <c r="AJ81" s="195"/>
      <c r="AK81" s="195"/>
      <c r="AL81" s="195"/>
      <c r="AM81" s="195"/>
      <c r="AN81" s="195"/>
      <c r="AO81" s="195"/>
      <c r="AP81" s="195"/>
      <c r="AQ81" s="195"/>
      <c r="AR81" s="195"/>
      <c r="AS81" s="195"/>
      <c r="AT81" s="195"/>
      <c r="AU81" s="195"/>
      <c r="AV81" s="195"/>
      <c r="AW81" s="195"/>
      <c r="AX81" s="195"/>
      <c r="AY81" s="195"/>
      <c r="AZ81" s="195"/>
      <c r="BA81" s="195"/>
      <c r="BB81" s="195"/>
      <c r="BC81" s="195"/>
      <c r="BD81" s="195"/>
      <c r="BE81" s="195"/>
      <c r="BF81" s="195"/>
      <c r="BG81" s="195"/>
      <c r="BH81" s="195"/>
      <c r="BI81" s="195"/>
      <c r="BJ81" s="195"/>
      <c r="BK81" s="195"/>
      <c r="BL81" s="195"/>
      <c r="BM81" s="195"/>
      <c r="BN81" s="195"/>
      <c r="BO81" s="195"/>
      <c r="BP81" s="195"/>
      <c r="BQ81" s="195"/>
      <c r="BR81" s="195"/>
      <c r="BS81" s="195"/>
      <c r="BT81" s="195"/>
      <c r="BU81" s="195"/>
      <c r="BV81" s="195"/>
      <c r="BW81" s="195"/>
      <c r="BX81" s="195"/>
      <c r="BY81" s="195"/>
      <c r="BZ81" s="195"/>
      <c r="CA81" s="206"/>
    </row>
    <row r="82" spans="2:83" s="171" customFormat="1">
      <c r="B82" s="185"/>
      <c r="C82" s="186"/>
      <c r="D82" s="184"/>
      <c r="E82" s="184"/>
      <c r="F82" s="184"/>
      <c r="G82" s="184"/>
      <c r="H82" s="184"/>
      <c r="I82" s="184"/>
      <c r="J82" s="195"/>
      <c r="K82" s="195"/>
      <c r="L82" s="195"/>
      <c r="M82" s="195"/>
      <c r="N82" s="195"/>
      <c r="O82" s="195"/>
      <c r="P82" s="195"/>
      <c r="Q82" s="195"/>
      <c r="R82" s="195"/>
      <c r="S82" s="195"/>
      <c r="T82" s="195"/>
      <c r="U82" s="195"/>
      <c r="V82" s="195"/>
      <c r="W82" s="195"/>
      <c r="X82" s="195"/>
      <c r="Y82" s="195"/>
      <c r="Z82" s="195"/>
      <c r="AA82" s="195"/>
      <c r="AB82" s="195"/>
      <c r="AC82" s="195"/>
      <c r="AD82" s="195"/>
      <c r="AE82" s="195"/>
      <c r="AF82" s="195"/>
      <c r="AG82" s="195"/>
      <c r="AH82" s="195"/>
      <c r="AI82" s="195"/>
      <c r="AJ82" s="195"/>
      <c r="AK82" s="195"/>
      <c r="AL82" s="195"/>
      <c r="AM82" s="195"/>
      <c r="AN82" s="195"/>
      <c r="AO82" s="195"/>
      <c r="AP82" s="195"/>
      <c r="AQ82" s="195"/>
      <c r="AR82" s="195"/>
      <c r="AS82" s="195"/>
      <c r="AT82" s="195"/>
      <c r="AU82" s="195"/>
      <c r="AV82" s="195"/>
      <c r="AW82" s="195"/>
      <c r="AX82" s="195"/>
      <c r="AY82" s="195"/>
      <c r="AZ82" s="195"/>
      <c r="BA82" s="195"/>
      <c r="BB82" s="195"/>
      <c r="BC82" s="195"/>
      <c r="BD82" s="195"/>
      <c r="BE82" s="195"/>
      <c r="BF82" s="195"/>
      <c r="BG82" s="195"/>
      <c r="BH82" s="195"/>
      <c r="BI82" s="195"/>
      <c r="BJ82" s="195"/>
      <c r="BK82" s="195"/>
      <c r="BL82" s="195"/>
      <c r="BM82" s="195"/>
      <c r="BN82" s="195"/>
      <c r="BO82" s="195"/>
      <c r="BP82" s="195"/>
      <c r="BQ82" s="195"/>
      <c r="BR82" s="195"/>
      <c r="BS82" s="195"/>
      <c r="BT82" s="195"/>
      <c r="BU82" s="195"/>
      <c r="BV82" s="195"/>
      <c r="BW82" s="195"/>
      <c r="BX82" s="195"/>
      <c r="BY82" s="195"/>
      <c r="BZ82" s="195"/>
      <c r="CA82" s="206"/>
    </row>
    <row r="83" spans="2:83" s="171" customFormat="1">
      <c r="B83" s="185"/>
      <c r="C83" s="186"/>
      <c r="D83" s="184"/>
      <c r="E83" s="184"/>
      <c r="F83" s="184"/>
      <c r="G83" s="184"/>
      <c r="H83" s="184"/>
      <c r="I83" s="184"/>
      <c r="J83" s="195"/>
      <c r="K83" s="195"/>
      <c r="L83" s="195"/>
      <c r="M83" s="195"/>
      <c r="N83" s="195"/>
      <c r="O83" s="195"/>
      <c r="P83" s="195"/>
      <c r="Q83" s="195"/>
      <c r="R83" s="195"/>
      <c r="S83" s="195"/>
      <c r="T83" s="195"/>
      <c r="U83" s="195"/>
      <c r="V83" s="195"/>
      <c r="W83" s="195"/>
      <c r="X83" s="195"/>
      <c r="Y83" s="195"/>
      <c r="Z83" s="195"/>
      <c r="AA83" s="195"/>
      <c r="AB83" s="195"/>
      <c r="AC83" s="195"/>
      <c r="AD83" s="195"/>
      <c r="AE83" s="195"/>
      <c r="AF83" s="195"/>
      <c r="AG83" s="195"/>
      <c r="AH83" s="195"/>
      <c r="AI83" s="195"/>
      <c r="AJ83" s="195"/>
      <c r="AK83" s="195"/>
      <c r="AL83" s="195"/>
      <c r="AM83" s="195"/>
      <c r="AN83" s="195"/>
      <c r="AO83" s="195"/>
      <c r="AP83" s="195"/>
      <c r="AQ83" s="195"/>
      <c r="AR83" s="195"/>
      <c r="AS83" s="195"/>
      <c r="AT83" s="195"/>
      <c r="AU83" s="195"/>
      <c r="AV83" s="195"/>
      <c r="AW83" s="195"/>
      <c r="AX83" s="195"/>
      <c r="AY83" s="195"/>
      <c r="AZ83" s="195"/>
      <c r="BA83" s="195"/>
      <c r="BB83" s="195"/>
      <c r="BC83" s="195"/>
      <c r="BD83" s="195"/>
      <c r="BE83" s="195"/>
      <c r="BF83" s="195"/>
      <c r="BG83" s="195"/>
      <c r="BH83" s="195"/>
      <c r="BI83" s="195"/>
      <c r="BJ83" s="195"/>
      <c r="BK83" s="195"/>
      <c r="BL83" s="195"/>
      <c r="BM83" s="195"/>
      <c r="BN83" s="195"/>
      <c r="BO83" s="195"/>
      <c r="BP83" s="195"/>
      <c r="BQ83" s="195"/>
      <c r="BR83" s="195"/>
      <c r="BS83" s="195"/>
      <c r="BT83" s="195"/>
      <c r="BU83" s="195"/>
      <c r="BV83" s="195"/>
      <c r="BW83" s="195"/>
      <c r="BX83" s="195"/>
      <c r="BY83" s="195"/>
      <c r="BZ83" s="195"/>
      <c r="CA83" s="206"/>
      <c r="CE83" s="224"/>
    </row>
    <row r="84" spans="2:83" s="171" customFormat="1">
      <c r="B84" s="185"/>
      <c r="C84" s="186"/>
      <c r="D84" s="184"/>
      <c r="E84" s="184"/>
      <c r="F84" s="184"/>
      <c r="G84" s="184"/>
      <c r="H84" s="184"/>
      <c r="I84" s="184"/>
      <c r="J84" s="195"/>
      <c r="K84" s="195"/>
      <c r="L84" s="195"/>
      <c r="M84" s="195"/>
      <c r="N84" s="195"/>
      <c r="O84" s="195"/>
      <c r="P84" s="195"/>
      <c r="Q84" s="195"/>
      <c r="R84" s="195"/>
      <c r="S84" s="195"/>
      <c r="T84" s="195"/>
      <c r="U84" s="195"/>
      <c r="V84" s="195"/>
      <c r="W84" s="195"/>
      <c r="X84" s="195"/>
      <c r="Y84" s="195"/>
      <c r="Z84" s="195"/>
      <c r="AA84" s="195"/>
      <c r="AB84" s="195"/>
      <c r="AC84" s="195"/>
      <c r="AD84" s="195"/>
      <c r="AE84" s="195"/>
      <c r="AF84" s="195"/>
      <c r="AG84" s="195"/>
      <c r="AH84" s="195"/>
      <c r="AI84" s="195"/>
      <c r="AJ84" s="195"/>
      <c r="AK84" s="195"/>
      <c r="AL84" s="195"/>
      <c r="AM84" s="195"/>
      <c r="AN84" s="195"/>
      <c r="AO84" s="195"/>
      <c r="AP84" s="195"/>
      <c r="AQ84" s="195"/>
      <c r="AR84" s="195"/>
      <c r="AS84" s="195"/>
      <c r="AT84" s="195"/>
      <c r="AU84" s="195"/>
      <c r="AV84" s="195"/>
      <c r="AW84" s="195"/>
      <c r="AX84" s="195"/>
      <c r="AY84" s="195"/>
      <c r="AZ84" s="195"/>
      <c r="BA84" s="195"/>
      <c r="BB84" s="195"/>
      <c r="BC84" s="195"/>
      <c r="BD84" s="195"/>
      <c r="BE84" s="195"/>
      <c r="BF84" s="195"/>
      <c r="BG84" s="195"/>
      <c r="BH84" s="195"/>
      <c r="BI84" s="195"/>
      <c r="BJ84" s="195"/>
      <c r="BK84" s="195"/>
      <c r="BL84" s="195"/>
      <c r="BM84" s="195"/>
      <c r="BN84" s="195"/>
      <c r="BO84" s="195"/>
      <c r="BP84" s="195"/>
      <c r="BQ84" s="195"/>
      <c r="BR84" s="195"/>
      <c r="BS84" s="195"/>
      <c r="BT84" s="195"/>
      <c r="BU84" s="195"/>
      <c r="BV84" s="195"/>
      <c r="BW84" s="195"/>
      <c r="BX84" s="195"/>
      <c r="BY84" s="195"/>
      <c r="BZ84" s="195"/>
      <c r="CA84" s="206"/>
    </row>
    <row r="85" spans="2:83" s="171" customFormat="1">
      <c r="B85" s="178"/>
      <c r="C85" s="179"/>
      <c r="D85" s="212"/>
      <c r="E85" s="212"/>
      <c r="F85" s="212"/>
      <c r="G85" s="212"/>
      <c r="H85" s="212"/>
      <c r="I85" s="212"/>
      <c r="J85" s="201"/>
      <c r="K85" s="201"/>
      <c r="L85" s="201"/>
      <c r="M85" s="201"/>
      <c r="N85" s="201"/>
      <c r="O85" s="201"/>
      <c r="P85" s="201"/>
      <c r="Q85" s="201"/>
      <c r="R85" s="201"/>
      <c r="S85" s="201"/>
      <c r="T85" s="201"/>
      <c r="U85" s="201"/>
      <c r="V85" s="201"/>
      <c r="W85" s="201"/>
      <c r="X85" s="201"/>
      <c r="Y85" s="201"/>
      <c r="Z85" s="201"/>
      <c r="AA85" s="201"/>
      <c r="AB85" s="201"/>
      <c r="AC85" s="201"/>
      <c r="AD85" s="201"/>
      <c r="AE85" s="201"/>
      <c r="AF85" s="201"/>
      <c r="AG85" s="201"/>
      <c r="AH85" s="201"/>
      <c r="AI85" s="201"/>
      <c r="AJ85" s="201"/>
      <c r="AK85" s="201"/>
      <c r="AL85" s="201"/>
      <c r="AM85" s="201"/>
      <c r="AN85" s="201"/>
      <c r="AO85" s="201"/>
      <c r="AP85" s="201"/>
      <c r="AQ85" s="201"/>
      <c r="AR85" s="201"/>
      <c r="AS85" s="201"/>
      <c r="AT85" s="201"/>
      <c r="AU85" s="201"/>
      <c r="AV85" s="201"/>
      <c r="AW85" s="201"/>
      <c r="AX85" s="201"/>
      <c r="AY85" s="201"/>
      <c r="AZ85" s="201"/>
      <c r="BA85" s="201"/>
      <c r="BB85" s="201"/>
      <c r="BC85" s="201"/>
      <c r="BD85" s="201"/>
      <c r="BE85" s="201"/>
      <c r="BF85" s="201"/>
      <c r="BG85" s="201"/>
      <c r="BH85" s="201"/>
      <c r="BI85" s="201"/>
      <c r="BJ85" s="201"/>
      <c r="BK85" s="201"/>
      <c r="BL85" s="201"/>
      <c r="BM85" s="201"/>
      <c r="BN85" s="201"/>
      <c r="BO85" s="201"/>
      <c r="BP85" s="201"/>
      <c r="BQ85" s="201"/>
      <c r="BR85" s="201"/>
      <c r="BS85" s="201"/>
      <c r="BT85" s="201"/>
      <c r="BU85" s="201"/>
      <c r="BV85" s="201"/>
      <c r="BW85" s="201"/>
      <c r="BX85" s="201"/>
      <c r="BY85" s="201"/>
      <c r="BZ85" s="201"/>
      <c r="CA85" s="208"/>
    </row>
    <row r="86" spans="2:83" s="171" customFormat="1">
      <c r="B86" s="193"/>
      <c r="C86" s="193"/>
      <c r="D86" s="183"/>
      <c r="E86" s="183"/>
      <c r="F86" s="183"/>
      <c r="G86" s="183"/>
      <c r="H86" s="183"/>
      <c r="I86" s="183"/>
    </row>
    <row r="87" spans="2:83" s="171" customFormat="1" ht="18" customHeight="1">
      <c r="B87" s="289" t="s">
        <v>32</v>
      </c>
      <c r="C87" s="290"/>
      <c r="D87" s="290"/>
      <c r="E87" s="290"/>
      <c r="F87" s="290"/>
      <c r="G87" s="290"/>
      <c r="H87" s="290"/>
      <c r="I87" s="290"/>
      <c r="J87" s="290"/>
      <c r="K87" s="290"/>
      <c r="L87" s="290"/>
      <c r="M87" s="290"/>
      <c r="N87" s="290"/>
      <c r="O87" s="290"/>
      <c r="P87" s="290"/>
      <c r="Q87" s="290"/>
      <c r="R87" s="290"/>
      <c r="S87" s="290"/>
      <c r="T87" s="290"/>
      <c r="U87" s="290"/>
      <c r="V87" s="290"/>
      <c r="W87" s="290"/>
      <c r="X87" s="290"/>
      <c r="Y87" s="290"/>
      <c r="Z87" s="290"/>
      <c r="AA87" s="290"/>
      <c r="AB87" s="290"/>
      <c r="AC87" s="290"/>
      <c r="AD87" s="290"/>
      <c r="AE87" s="290"/>
      <c r="AF87" s="290"/>
      <c r="AG87" s="290"/>
      <c r="AH87" s="290"/>
      <c r="AI87" s="290"/>
      <c r="AJ87" s="290"/>
      <c r="AK87" s="290"/>
      <c r="AL87" s="290"/>
      <c r="AM87" s="290"/>
      <c r="AN87" s="290"/>
      <c r="AO87" s="290"/>
      <c r="AP87" s="290"/>
      <c r="AQ87" s="290"/>
      <c r="AR87" s="290"/>
      <c r="AS87" s="290"/>
      <c r="AT87" s="290"/>
      <c r="AU87" s="290"/>
      <c r="AV87" s="290"/>
      <c r="AW87" s="290"/>
      <c r="AX87" s="290"/>
      <c r="AY87" s="290"/>
      <c r="AZ87" s="290"/>
      <c r="BA87" s="290"/>
      <c r="BB87" s="290"/>
      <c r="BC87" s="290"/>
      <c r="BD87" s="290"/>
      <c r="BE87" s="290"/>
      <c r="BF87" s="290"/>
      <c r="BG87" s="290"/>
      <c r="BH87" s="290"/>
      <c r="BI87" s="290"/>
      <c r="BJ87" s="290"/>
      <c r="BK87" s="290"/>
      <c r="BL87" s="290"/>
      <c r="BM87" s="290"/>
      <c r="BN87" s="290"/>
      <c r="BO87" s="290"/>
      <c r="BP87" s="290"/>
      <c r="BQ87" s="290"/>
      <c r="BR87" s="290"/>
      <c r="BS87" s="290"/>
      <c r="BT87" s="290"/>
      <c r="BU87" s="290"/>
      <c r="BV87" s="290"/>
      <c r="BW87" s="290"/>
      <c r="BX87" s="290"/>
      <c r="BY87" s="290"/>
      <c r="BZ87" s="290"/>
      <c r="CA87" s="291"/>
    </row>
    <row r="88" spans="2:83" s="171" customFormat="1" ht="5.15" customHeight="1">
      <c r="B88" s="185"/>
      <c r="C88" s="184"/>
      <c r="D88" s="184"/>
      <c r="E88" s="184"/>
      <c r="F88" s="184"/>
      <c r="G88" s="184"/>
      <c r="H88" s="184"/>
      <c r="I88" s="184"/>
      <c r="J88" s="195"/>
      <c r="K88" s="195"/>
      <c r="L88" s="195"/>
      <c r="M88" s="195"/>
      <c r="N88" s="195"/>
      <c r="O88" s="195"/>
      <c r="P88" s="195"/>
      <c r="Q88" s="195"/>
      <c r="R88" s="195"/>
      <c r="S88" s="195"/>
      <c r="T88" s="195"/>
      <c r="U88" s="195"/>
      <c r="V88" s="195"/>
      <c r="W88" s="195"/>
      <c r="X88" s="195"/>
      <c r="Y88" s="195"/>
      <c r="Z88" s="195"/>
      <c r="AA88" s="195"/>
      <c r="AB88" s="195"/>
      <c r="AC88" s="195"/>
      <c r="AD88" s="195"/>
      <c r="AE88" s="195"/>
      <c r="AF88" s="195"/>
      <c r="AG88" s="195"/>
      <c r="AH88" s="195"/>
      <c r="AI88" s="195"/>
      <c r="AJ88" s="195"/>
      <c r="AK88" s="195"/>
      <c r="AL88" s="195"/>
      <c r="AM88" s="195"/>
      <c r="AN88" s="195"/>
      <c r="AO88" s="195"/>
      <c r="AP88" s="195"/>
      <c r="AQ88" s="195"/>
      <c r="AR88" s="195"/>
      <c r="AS88" s="195"/>
      <c r="AT88" s="195"/>
      <c r="AU88" s="195"/>
      <c r="AV88" s="195"/>
      <c r="AW88" s="195"/>
      <c r="AX88" s="195"/>
      <c r="AY88" s="195"/>
      <c r="AZ88" s="195"/>
      <c r="BA88" s="195"/>
      <c r="BB88" s="195"/>
      <c r="BC88" s="195"/>
      <c r="BD88" s="195"/>
      <c r="BE88" s="195"/>
      <c r="BF88" s="195"/>
      <c r="BG88" s="195"/>
      <c r="BH88" s="195"/>
      <c r="BI88" s="195"/>
      <c r="BJ88" s="195"/>
      <c r="BK88" s="195"/>
      <c r="BL88" s="195"/>
      <c r="BM88" s="195"/>
      <c r="BN88" s="195"/>
      <c r="BO88" s="195"/>
      <c r="BP88" s="195"/>
      <c r="BQ88" s="195"/>
      <c r="BR88" s="195"/>
      <c r="BS88" s="195"/>
      <c r="BT88" s="195"/>
      <c r="BU88" s="195"/>
      <c r="BV88" s="195"/>
      <c r="BW88" s="195"/>
      <c r="BX88" s="195"/>
      <c r="BY88" s="195"/>
      <c r="BZ88" s="195"/>
      <c r="CA88" s="206"/>
    </row>
    <row r="89" spans="2:83" s="171" customFormat="1" ht="16.5">
      <c r="B89" s="213" t="s">
        <v>33</v>
      </c>
      <c r="C89" s="195"/>
      <c r="D89" s="184"/>
      <c r="E89" s="184"/>
      <c r="F89" s="184"/>
      <c r="G89" s="214" t="s">
        <v>34</v>
      </c>
      <c r="H89" s="184"/>
      <c r="I89" s="184"/>
      <c r="J89" s="195"/>
      <c r="K89" s="195"/>
      <c r="L89" s="195"/>
      <c r="M89" s="195"/>
      <c r="N89" s="195"/>
      <c r="O89" s="195"/>
      <c r="P89" s="195"/>
      <c r="Q89" s="195"/>
      <c r="R89" s="195"/>
      <c r="S89" s="195"/>
      <c r="T89" s="195"/>
      <c r="U89" s="195"/>
      <c r="V89" s="195"/>
      <c r="W89" s="195"/>
      <c r="X89" s="195"/>
      <c r="Y89" s="195"/>
      <c r="Z89" s="195"/>
      <c r="AA89" s="195"/>
      <c r="AB89" s="195"/>
      <c r="AC89" s="195"/>
      <c r="AD89" s="195"/>
      <c r="AE89" s="195"/>
      <c r="AF89" s="195"/>
      <c r="AG89" s="195"/>
      <c r="AH89" s="195"/>
      <c r="AI89" s="195"/>
      <c r="AJ89" s="195"/>
      <c r="AK89" s="195"/>
      <c r="AL89" s="195"/>
      <c r="AM89" s="195"/>
      <c r="AN89" s="195"/>
      <c r="AO89" s="195"/>
      <c r="AP89" s="195"/>
      <c r="AQ89" s="195"/>
      <c r="AR89" s="195"/>
      <c r="AS89" s="195"/>
      <c r="AT89" s="195"/>
      <c r="AU89" s="195"/>
      <c r="AV89" s="195"/>
      <c r="AW89" s="195"/>
      <c r="AX89" s="195"/>
      <c r="AY89" s="195"/>
      <c r="AZ89" s="195"/>
      <c r="BA89" s="195"/>
      <c r="BB89" s="195"/>
      <c r="BC89" s="195"/>
      <c r="BD89" s="195"/>
      <c r="BE89" s="195"/>
      <c r="BF89" s="195"/>
      <c r="BG89" s="195"/>
      <c r="BH89" s="195"/>
      <c r="BI89" s="195"/>
      <c r="BJ89" s="195"/>
      <c r="BK89" s="195"/>
      <c r="BL89" s="195"/>
      <c r="BM89" s="195"/>
      <c r="BN89" s="195"/>
      <c r="BO89" s="195"/>
      <c r="BP89" s="195"/>
      <c r="BQ89" s="195"/>
      <c r="BR89" s="195"/>
      <c r="BS89" s="195"/>
      <c r="BT89" s="195"/>
      <c r="BU89" s="195"/>
      <c r="BV89" s="195"/>
      <c r="BW89" s="195"/>
      <c r="BX89" s="195"/>
      <c r="BY89" s="195"/>
      <c r="BZ89" s="195"/>
      <c r="CA89" s="206"/>
    </row>
    <row r="90" spans="2:83" s="171" customFormat="1">
      <c r="B90" s="215" t="s">
        <v>35</v>
      </c>
      <c r="C90" s="195"/>
      <c r="D90" s="184"/>
      <c r="E90" s="184"/>
      <c r="F90" s="184"/>
      <c r="G90" s="210" t="s">
        <v>36</v>
      </c>
      <c r="H90" s="184"/>
      <c r="I90" s="184"/>
      <c r="J90" s="195"/>
      <c r="K90" s="195"/>
      <c r="L90" s="195"/>
      <c r="M90" s="195"/>
      <c r="N90" s="195"/>
      <c r="O90" s="195"/>
      <c r="P90" s="195"/>
      <c r="Q90" s="195"/>
      <c r="R90" s="195"/>
      <c r="S90" s="195"/>
      <c r="T90" s="195"/>
      <c r="U90" s="195"/>
      <c r="V90" s="195"/>
      <c r="W90" s="195"/>
      <c r="X90" s="195"/>
      <c r="Y90" s="195"/>
      <c r="Z90" s="195"/>
      <c r="AA90" s="195"/>
      <c r="AB90" s="195"/>
      <c r="AC90" s="195"/>
      <c r="AD90" s="195"/>
      <c r="AE90" s="195"/>
      <c r="AF90" s="195"/>
      <c r="AG90" s="195"/>
      <c r="AH90" s="195"/>
      <c r="AI90" s="195"/>
      <c r="AJ90" s="195"/>
      <c r="AK90" s="195"/>
      <c r="AL90" s="195"/>
      <c r="AM90" s="195"/>
      <c r="AN90" s="195"/>
      <c r="AO90" s="195"/>
      <c r="AP90" s="195"/>
      <c r="AQ90" s="195"/>
      <c r="AR90" s="195"/>
      <c r="AS90" s="195"/>
      <c r="AT90" s="195"/>
      <c r="AU90" s="195"/>
      <c r="AV90" s="195"/>
      <c r="AW90" s="195"/>
      <c r="AX90" s="195"/>
      <c r="AY90" s="195"/>
      <c r="AZ90" s="195"/>
      <c r="BA90" s="195"/>
      <c r="BB90" s="195"/>
      <c r="BC90" s="195"/>
      <c r="BD90" s="195"/>
      <c r="BE90" s="195"/>
      <c r="BF90" s="195"/>
      <c r="BG90" s="195"/>
      <c r="BH90" s="195"/>
      <c r="BI90" s="195"/>
      <c r="BJ90" s="195"/>
      <c r="BK90" s="195"/>
      <c r="BL90" s="195"/>
      <c r="BM90" s="195"/>
      <c r="BN90" s="195"/>
      <c r="BO90" s="195"/>
      <c r="BP90" s="195"/>
      <c r="BQ90" s="195"/>
      <c r="BR90" s="195"/>
      <c r="BS90" s="195"/>
      <c r="BT90" s="195"/>
      <c r="BU90" s="195"/>
      <c r="BV90" s="195"/>
      <c r="BW90" s="195"/>
      <c r="BX90" s="195"/>
      <c r="BY90" s="195"/>
      <c r="BZ90" s="195"/>
      <c r="CA90" s="206"/>
    </row>
    <row r="91" spans="2:83" s="171" customFormat="1">
      <c r="B91" s="215" t="s">
        <v>37</v>
      </c>
      <c r="C91" s="195"/>
      <c r="D91" s="184"/>
      <c r="E91" s="184"/>
      <c r="F91" s="184"/>
      <c r="G91" s="210" t="s">
        <v>38</v>
      </c>
      <c r="H91" s="184"/>
      <c r="I91" s="184"/>
      <c r="J91" s="195"/>
      <c r="K91" s="195"/>
      <c r="L91" s="195"/>
      <c r="M91" s="195"/>
      <c r="N91" s="195"/>
      <c r="O91" s="195"/>
      <c r="P91" s="195"/>
      <c r="Q91" s="195"/>
      <c r="R91" s="195"/>
      <c r="S91" s="195"/>
      <c r="T91" s="195"/>
      <c r="U91" s="195"/>
      <c r="V91" s="195"/>
      <c r="W91" s="195"/>
      <c r="X91" s="195"/>
      <c r="Y91" s="195"/>
      <c r="Z91" s="195"/>
      <c r="AA91" s="195"/>
      <c r="AB91" s="195"/>
      <c r="AC91" s="195"/>
      <c r="AD91" s="195"/>
      <c r="AE91" s="195"/>
      <c r="AF91" s="195"/>
      <c r="AG91" s="195"/>
      <c r="AH91" s="195"/>
      <c r="AI91" s="195"/>
      <c r="AJ91" s="195"/>
      <c r="AK91" s="195"/>
      <c r="AL91" s="195"/>
      <c r="AM91" s="195"/>
      <c r="AN91" s="195"/>
      <c r="AO91" s="195"/>
      <c r="AP91" s="195"/>
      <c r="AQ91" s="195"/>
      <c r="AR91" s="195"/>
      <c r="AS91" s="195"/>
      <c r="AT91" s="195"/>
      <c r="AU91" s="195"/>
      <c r="AV91" s="195"/>
      <c r="AW91" s="195"/>
      <c r="AX91" s="195"/>
      <c r="AY91" s="195"/>
      <c r="AZ91" s="195"/>
      <c r="BA91" s="195"/>
      <c r="BB91" s="195"/>
      <c r="BC91" s="195"/>
      <c r="BD91" s="195"/>
      <c r="BE91" s="195"/>
      <c r="BF91" s="195"/>
      <c r="BG91" s="195"/>
      <c r="BH91" s="195"/>
      <c r="BI91" s="195"/>
      <c r="BJ91" s="195"/>
      <c r="BK91" s="195"/>
      <c r="BL91" s="195"/>
      <c r="BM91" s="195"/>
      <c r="BN91" s="195"/>
      <c r="BO91" s="195"/>
      <c r="BP91" s="195"/>
      <c r="BQ91" s="195"/>
      <c r="BR91" s="195"/>
      <c r="BS91" s="195"/>
      <c r="BT91" s="195"/>
      <c r="BU91" s="195"/>
      <c r="BV91" s="195"/>
      <c r="BW91" s="195"/>
      <c r="BX91" s="195"/>
      <c r="BY91" s="195"/>
      <c r="BZ91" s="195"/>
      <c r="CA91" s="206"/>
    </row>
    <row r="92" spans="2:83" s="171" customFormat="1">
      <c r="B92" s="215" t="s">
        <v>39</v>
      </c>
      <c r="C92" s="195"/>
      <c r="D92" s="184"/>
      <c r="E92" s="184"/>
      <c r="F92" s="184"/>
      <c r="G92" s="216" t="s">
        <v>40</v>
      </c>
      <c r="H92" s="184"/>
      <c r="I92" s="184"/>
      <c r="J92" s="195"/>
      <c r="K92" s="195"/>
      <c r="L92" s="195"/>
      <c r="M92" s="195"/>
      <c r="N92" s="195"/>
      <c r="O92" s="195"/>
      <c r="P92" s="195"/>
      <c r="Q92" s="195"/>
      <c r="R92" s="195"/>
      <c r="S92" s="195"/>
      <c r="T92" s="195"/>
      <c r="U92" s="195"/>
      <c r="V92" s="195"/>
      <c r="W92" s="195"/>
      <c r="X92" s="195"/>
      <c r="Y92" s="195"/>
      <c r="Z92" s="195"/>
      <c r="AA92" s="195"/>
      <c r="AB92" s="195"/>
      <c r="AC92" s="195"/>
      <c r="AD92" s="195"/>
      <c r="AE92" s="195"/>
      <c r="AF92" s="195"/>
      <c r="AG92" s="195"/>
      <c r="AH92" s="195"/>
      <c r="AI92" s="195"/>
      <c r="AJ92" s="195"/>
      <c r="AK92" s="195"/>
      <c r="AL92" s="195"/>
      <c r="AM92" s="195"/>
      <c r="AN92" s="195"/>
      <c r="AO92" s="195"/>
      <c r="AP92" s="195"/>
      <c r="AQ92" s="195"/>
      <c r="AR92" s="195"/>
      <c r="AS92" s="195"/>
      <c r="AT92" s="195"/>
      <c r="AU92" s="195"/>
      <c r="AV92" s="195"/>
      <c r="AW92" s="195"/>
      <c r="AX92" s="195"/>
      <c r="AY92" s="195"/>
      <c r="AZ92" s="195"/>
      <c r="BA92" s="195"/>
      <c r="BB92" s="195"/>
      <c r="BC92" s="195"/>
      <c r="BD92" s="195"/>
      <c r="BE92" s="195"/>
      <c r="BF92" s="195"/>
      <c r="BG92" s="195"/>
      <c r="BH92" s="195"/>
      <c r="BI92" s="195"/>
      <c r="BJ92" s="195"/>
      <c r="BK92" s="195"/>
      <c r="BL92" s="195"/>
      <c r="BM92" s="195"/>
      <c r="BN92" s="195"/>
      <c r="BO92" s="195"/>
      <c r="BP92" s="195"/>
      <c r="BQ92" s="195"/>
      <c r="BR92" s="195"/>
      <c r="BS92" s="195"/>
      <c r="BT92" s="195"/>
      <c r="BU92" s="195"/>
      <c r="BV92" s="195"/>
      <c r="BW92" s="195"/>
      <c r="BX92" s="195"/>
      <c r="BY92" s="195"/>
      <c r="BZ92" s="195"/>
      <c r="CA92" s="206"/>
    </row>
    <row r="93" spans="2:83" s="171" customFormat="1">
      <c r="B93" s="215" t="s">
        <v>41</v>
      </c>
      <c r="C93" s="195"/>
      <c r="D93" s="184"/>
      <c r="E93" s="184"/>
      <c r="F93" s="184"/>
      <c r="G93" s="217" t="s">
        <v>42</v>
      </c>
      <c r="H93" s="184"/>
      <c r="I93" s="184"/>
      <c r="J93" s="195"/>
      <c r="K93" s="195"/>
      <c r="L93" s="195"/>
      <c r="M93" s="195"/>
      <c r="N93" s="195"/>
      <c r="O93" s="195"/>
      <c r="P93" s="195"/>
      <c r="Q93" s="195"/>
      <c r="R93" s="195"/>
      <c r="S93" s="195"/>
      <c r="T93" s="195"/>
      <c r="U93" s="195"/>
      <c r="V93" s="195"/>
      <c r="W93" s="195"/>
      <c r="X93" s="195"/>
      <c r="Y93" s="195"/>
      <c r="Z93" s="195"/>
      <c r="AA93" s="195"/>
      <c r="AB93" s="195"/>
      <c r="AC93" s="195"/>
      <c r="AD93" s="195"/>
      <c r="AE93" s="195"/>
      <c r="AF93" s="195"/>
      <c r="AG93" s="195"/>
      <c r="AH93" s="195"/>
      <c r="AI93" s="195"/>
      <c r="AJ93" s="195"/>
      <c r="AK93" s="195"/>
      <c r="AL93" s="195"/>
      <c r="AM93" s="195"/>
      <c r="AN93" s="195"/>
      <c r="AO93" s="195"/>
      <c r="AP93" s="195"/>
      <c r="AQ93" s="195"/>
      <c r="AR93" s="195"/>
      <c r="AS93" s="195"/>
      <c r="AT93" s="195"/>
      <c r="AU93" s="195"/>
      <c r="AV93" s="195"/>
      <c r="AW93" s="195"/>
      <c r="AX93" s="195"/>
      <c r="AY93" s="195"/>
      <c r="AZ93" s="195"/>
      <c r="BA93" s="195"/>
      <c r="BB93" s="195"/>
      <c r="BC93" s="195"/>
      <c r="BD93" s="195"/>
      <c r="BE93" s="195"/>
      <c r="BF93" s="195"/>
      <c r="BG93" s="195"/>
      <c r="BH93" s="195"/>
      <c r="BI93" s="195"/>
      <c r="BJ93" s="195"/>
      <c r="BK93" s="195"/>
      <c r="BL93" s="195"/>
      <c r="BM93" s="195"/>
      <c r="BN93" s="195"/>
      <c r="BO93" s="195"/>
      <c r="BP93" s="195"/>
      <c r="BQ93" s="195"/>
      <c r="BR93" s="195"/>
      <c r="BS93" s="195"/>
      <c r="BT93" s="195"/>
      <c r="BU93" s="195"/>
      <c r="BV93" s="195"/>
      <c r="BW93" s="195"/>
      <c r="BX93" s="195"/>
      <c r="BY93" s="195"/>
      <c r="BZ93" s="195"/>
      <c r="CA93" s="206"/>
    </row>
    <row r="94" spans="2:83" s="171" customFormat="1">
      <c r="B94" s="215" t="s">
        <v>43</v>
      </c>
      <c r="C94" s="195"/>
      <c r="D94" s="184"/>
      <c r="E94" s="184"/>
      <c r="F94" s="184"/>
      <c r="G94" s="217" t="s">
        <v>44</v>
      </c>
      <c r="H94" s="184"/>
      <c r="I94" s="184"/>
      <c r="J94" s="195"/>
      <c r="K94" s="195"/>
      <c r="L94" s="195"/>
      <c r="M94" s="195"/>
      <c r="N94" s="195"/>
      <c r="O94" s="195"/>
      <c r="P94" s="195"/>
      <c r="Q94" s="195"/>
      <c r="R94" s="195"/>
      <c r="S94" s="195"/>
      <c r="T94" s="195"/>
      <c r="U94" s="195"/>
      <c r="V94" s="195"/>
      <c r="W94" s="195"/>
      <c r="X94" s="195"/>
      <c r="Y94" s="195"/>
      <c r="Z94" s="195"/>
      <c r="AA94" s="195"/>
      <c r="AB94" s="195"/>
      <c r="AC94" s="195"/>
      <c r="AD94" s="195"/>
      <c r="AE94" s="195"/>
      <c r="AF94" s="195"/>
      <c r="AG94" s="195"/>
      <c r="AH94" s="195"/>
      <c r="AI94" s="195"/>
      <c r="AJ94" s="195"/>
      <c r="AK94" s="195"/>
      <c r="AL94" s="195"/>
      <c r="AM94" s="195"/>
      <c r="AN94" s="195"/>
      <c r="AO94" s="195"/>
      <c r="AP94" s="195"/>
      <c r="AQ94" s="195"/>
      <c r="AR94" s="195"/>
      <c r="AS94" s="195"/>
      <c r="AT94" s="195"/>
      <c r="AU94" s="195"/>
      <c r="AV94" s="195"/>
      <c r="AW94" s="195"/>
      <c r="AX94" s="195"/>
      <c r="AY94" s="195"/>
      <c r="AZ94" s="195"/>
      <c r="BA94" s="195"/>
      <c r="BB94" s="195"/>
      <c r="BC94" s="195"/>
      <c r="BD94" s="195"/>
      <c r="BE94" s="195"/>
      <c r="BF94" s="195"/>
      <c r="BG94" s="195"/>
      <c r="BH94" s="195"/>
      <c r="BI94" s="195"/>
      <c r="BJ94" s="195"/>
      <c r="BK94" s="195"/>
      <c r="BL94" s="195"/>
      <c r="BM94" s="195"/>
      <c r="BN94" s="195"/>
      <c r="BO94" s="195"/>
      <c r="BP94" s="195"/>
      <c r="BQ94" s="195"/>
      <c r="BR94" s="195"/>
      <c r="BS94" s="195"/>
      <c r="BT94" s="195"/>
      <c r="BU94" s="195"/>
      <c r="BV94" s="195"/>
      <c r="BW94" s="195"/>
      <c r="BX94" s="195"/>
      <c r="BY94" s="195"/>
      <c r="BZ94" s="195"/>
      <c r="CA94" s="206"/>
    </row>
    <row r="95" spans="2:83" s="171" customFormat="1" ht="5.15" customHeight="1">
      <c r="B95" s="203"/>
      <c r="C95" s="201"/>
      <c r="D95" s="201"/>
      <c r="E95" s="201"/>
      <c r="F95" s="201"/>
      <c r="G95" s="201"/>
      <c r="H95" s="201"/>
      <c r="I95" s="201"/>
      <c r="J95" s="201"/>
      <c r="K95" s="201"/>
      <c r="L95" s="201"/>
      <c r="M95" s="201"/>
      <c r="N95" s="201"/>
      <c r="O95" s="201"/>
      <c r="P95" s="201"/>
      <c r="Q95" s="201"/>
      <c r="R95" s="201"/>
      <c r="S95" s="201"/>
      <c r="T95" s="201"/>
      <c r="U95" s="201"/>
      <c r="V95" s="201"/>
      <c r="W95" s="201"/>
      <c r="X95" s="201"/>
      <c r="Y95" s="201"/>
      <c r="Z95" s="201"/>
      <c r="AA95" s="201"/>
      <c r="AB95" s="201"/>
      <c r="AC95" s="201"/>
      <c r="AD95" s="201"/>
      <c r="AE95" s="201"/>
      <c r="AF95" s="201"/>
      <c r="AG95" s="201"/>
      <c r="AH95" s="201"/>
      <c r="AI95" s="201"/>
      <c r="AJ95" s="201"/>
      <c r="AK95" s="201"/>
      <c r="AL95" s="201"/>
      <c r="AM95" s="201"/>
      <c r="AN95" s="201"/>
      <c r="AO95" s="201"/>
      <c r="AP95" s="201"/>
      <c r="AQ95" s="201"/>
      <c r="AR95" s="201"/>
      <c r="AS95" s="201"/>
      <c r="AT95" s="201"/>
      <c r="AU95" s="201"/>
      <c r="AV95" s="201"/>
      <c r="AW95" s="201"/>
      <c r="AX95" s="201"/>
      <c r="AY95" s="201"/>
      <c r="AZ95" s="201"/>
      <c r="BA95" s="201"/>
      <c r="BB95" s="201"/>
      <c r="BC95" s="201"/>
      <c r="BD95" s="201"/>
      <c r="BE95" s="201"/>
      <c r="BF95" s="201"/>
      <c r="BG95" s="201"/>
      <c r="BH95" s="201"/>
      <c r="BI95" s="201"/>
      <c r="BJ95" s="201"/>
      <c r="BK95" s="201"/>
      <c r="BL95" s="201"/>
      <c r="BM95" s="201"/>
      <c r="BN95" s="201"/>
      <c r="BO95" s="201"/>
      <c r="BP95" s="201"/>
      <c r="BQ95" s="201"/>
      <c r="BR95" s="201"/>
      <c r="BS95" s="201"/>
      <c r="BT95" s="201"/>
      <c r="BU95" s="201"/>
      <c r="BV95" s="201"/>
      <c r="BW95" s="201"/>
      <c r="BX95" s="201"/>
      <c r="BY95" s="201"/>
      <c r="BZ95" s="201"/>
      <c r="CA95" s="208"/>
    </row>
    <row r="96" spans="2:83" s="171" customFormat="1">
      <c r="C96" s="183"/>
      <c r="D96" s="183"/>
      <c r="E96" s="183"/>
      <c r="F96" s="183"/>
      <c r="G96" s="183"/>
      <c r="H96" s="183"/>
      <c r="I96" s="183"/>
    </row>
    <row r="97" spans="2:79" s="171" customFormat="1" ht="18" customHeight="1">
      <c r="B97" s="289" t="s">
        <v>45</v>
      </c>
      <c r="C97" s="290"/>
      <c r="D97" s="290"/>
      <c r="E97" s="290"/>
      <c r="F97" s="290"/>
      <c r="G97" s="290"/>
      <c r="H97" s="290"/>
      <c r="I97" s="290"/>
      <c r="J97" s="290"/>
      <c r="K97" s="290"/>
      <c r="L97" s="290"/>
      <c r="M97" s="290"/>
      <c r="N97" s="290"/>
      <c r="O97" s="290"/>
      <c r="P97" s="290"/>
      <c r="Q97" s="290"/>
      <c r="R97" s="290"/>
      <c r="S97" s="290"/>
      <c r="T97" s="290"/>
      <c r="U97" s="290"/>
      <c r="V97" s="290"/>
      <c r="W97" s="290"/>
      <c r="X97" s="290"/>
      <c r="Y97" s="290"/>
      <c r="Z97" s="290"/>
      <c r="AA97" s="290"/>
      <c r="AB97" s="290"/>
      <c r="AC97" s="290"/>
      <c r="AD97" s="290"/>
      <c r="AE97" s="290"/>
      <c r="AF97" s="290"/>
      <c r="AG97" s="290"/>
      <c r="AH97" s="290"/>
      <c r="AI97" s="290"/>
      <c r="AJ97" s="290"/>
      <c r="AK97" s="290"/>
      <c r="AL97" s="290"/>
      <c r="AM97" s="290"/>
      <c r="AN97" s="290"/>
      <c r="AO97" s="290"/>
      <c r="AP97" s="290"/>
      <c r="AQ97" s="290"/>
      <c r="AR97" s="290"/>
      <c r="AS97" s="290"/>
      <c r="AT97" s="290"/>
      <c r="AU97" s="290"/>
      <c r="AV97" s="290"/>
      <c r="AW97" s="290"/>
      <c r="AX97" s="290"/>
      <c r="AY97" s="290"/>
      <c r="AZ97" s="290"/>
      <c r="BA97" s="290"/>
      <c r="BB97" s="290"/>
      <c r="BC97" s="290"/>
      <c r="BD97" s="290"/>
      <c r="BE97" s="290"/>
      <c r="BF97" s="290"/>
      <c r="BG97" s="290"/>
      <c r="BH97" s="290"/>
      <c r="BI97" s="290"/>
      <c r="BJ97" s="290"/>
      <c r="BK97" s="290"/>
      <c r="BL97" s="290"/>
      <c r="BM97" s="290"/>
      <c r="BN97" s="290"/>
      <c r="BO97" s="290"/>
      <c r="BP97" s="290"/>
      <c r="BQ97" s="290"/>
      <c r="BR97" s="290"/>
      <c r="BS97" s="290"/>
      <c r="BT97" s="290"/>
      <c r="BU97" s="290"/>
      <c r="BV97" s="290"/>
      <c r="BW97" s="290"/>
      <c r="BX97" s="290"/>
      <c r="BY97" s="290"/>
      <c r="BZ97" s="290"/>
      <c r="CA97" s="291"/>
    </row>
    <row r="98" spans="2:79" s="171" customFormat="1" ht="5.15" customHeight="1">
      <c r="B98" s="188"/>
      <c r="C98" s="184"/>
      <c r="D98" s="184"/>
      <c r="E98" s="184"/>
      <c r="F98" s="184"/>
      <c r="G98" s="184"/>
      <c r="H98" s="184"/>
      <c r="I98" s="184"/>
      <c r="J98" s="195"/>
      <c r="K98" s="195"/>
      <c r="L98" s="195"/>
      <c r="M98" s="195"/>
      <c r="N98" s="195"/>
      <c r="O98" s="195"/>
      <c r="P98" s="195"/>
      <c r="Q98" s="195"/>
      <c r="R98" s="195"/>
      <c r="S98" s="195"/>
      <c r="T98" s="195"/>
      <c r="U98" s="195"/>
      <c r="V98" s="195"/>
      <c r="W98" s="195"/>
      <c r="X98" s="195"/>
      <c r="Y98" s="195"/>
      <c r="Z98" s="195"/>
      <c r="AA98" s="195"/>
      <c r="AB98" s="195"/>
      <c r="AC98" s="195"/>
      <c r="AD98" s="195"/>
      <c r="AE98" s="195"/>
      <c r="AF98" s="195"/>
      <c r="AG98" s="195"/>
      <c r="AH98" s="195"/>
      <c r="AI98" s="195"/>
      <c r="AJ98" s="195"/>
      <c r="AK98" s="195"/>
      <c r="AL98" s="195"/>
      <c r="AM98" s="195"/>
      <c r="AN98" s="195"/>
      <c r="AO98" s="195"/>
      <c r="AP98" s="195"/>
      <c r="AQ98" s="195"/>
      <c r="AR98" s="195"/>
      <c r="AS98" s="195"/>
      <c r="AT98" s="195"/>
      <c r="AU98" s="195"/>
      <c r="AV98" s="195"/>
      <c r="AW98" s="195"/>
      <c r="AX98" s="195"/>
      <c r="AY98" s="195"/>
      <c r="AZ98" s="195"/>
      <c r="BA98" s="195"/>
      <c r="BB98" s="195"/>
      <c r="BC98" s="195"/>
      <c r="BD98" s="195"/>
      <c r="BE98" s="195"/>
      <c r="BF98" s="195"/>
      <c r="BG98" s="195"/>
      <c r="BH98" s="195"/>
      <c r="BI98" s="195"/>
      <c r="BJ98" s="195"/>
      <c r="BK98" s="195"/>
      <c r="BL98" s="195"/>
      <c r="BM98" s="195"/>
      <c r="BN98" s="195"/>
      <c r="BO98" s="195"/>
      <c r="BP98" s="195"/>
      <c r="BQ98" s="195"/>
      <c r="BR98" s="195"/>
      <c r="BS98" s="195"/>
      <c r="BT98" s="195"/>
      <c r="BU98" s="195"/>
      <c r="BV98" s="195"/>
      <c r="BW98" s="195"/>
      <c r="BX98" s="195"/>
      <c r="BY98" s="195"/>
      <c r="BZ98" s="195"/>
      <c r="CA98" s="206"/>
    </row>
    <row r="99" spans="2:79" s="171" customFormat="1">
      <c r="B99" s="188" t="s">
        <v>46</v>
      </c>
      <c r="C99" s="184"/>
      <c r="D99" s="184"/>
      <c r="E99" s="184"/>
      <c r="F99" s="184"/>
      <c r="G99" s="184"/>
      <c r="H99" s="184"/>
      <c r="I99" s="184"/>
      <c r="J99" s="195"/>
      <c r="K99" s="195"/>
      <c r="L99" s="195"/>
      <c r="M99" s="195"/>
      <c r="N99" s="195"/>
      <c r="O99" s="195"/>
      <c r="P99" s="195"/>
      <c r="Q99" s="195"/>
      <c r="R99" s="195"/>
      <c r="S99" s="195"/>
      <c r="T99" s="195"/>
      <c r="U99" s="195"/>
      <c r="V99" s="195"/>
      <c r="W99" s="195"/>
      <c r="X99" s="195"/>
      <c r="Y99" s="195"/>
      <c r="Z99" s="195"/>
      <c r="AA99" s="195"/>
      <c r="AB99" s="195"/>
      <c r="AC99" s="195"/>
      <c r="AD99" s="195"/>
      <c r="AE99" s="195"/>
      <c r="AF99" s="195"/>
      <c r="AG99" s="195"/>
      <c r="AH99" s="195"/>
      <c r="AI99" s="195"/>
      <c r="AJ99" s="195"/>
      <c r="AK99" s="195"/>
      <c r="AL99" s="195"/>
      <c r="AM99" s="195"/>
      <c r="AN99" s="195"/>
      <c r="AO99" s="195"/>
      <c r="AP99" s="195"/>
      <c r="AQ99" s="195"/>
      <c r="AR99" s="195"/>
      <c r="AS99" s="195"/>
      <c r="AT99" s="195"/>
      <c r="AU99" s="195"/>
      <c r="AV99" s="195"/>
      <c r="AW99" s="195"/>
      <c r="AX99" s="195"/>
      <c r="AY99" s="195"/>
      <c r="AZ99" s="195"/>
      <c r="BA99" s="195"/>
      <c r="BB99" s="195"/>
      <c r="BC99" s="195"/>
      <c r="BD99" s="195"/>
      <c r="BE99" s="195"/>
      <c r="BF99" s="195"/>
      <c r="BG99" s="195"/>
      <c r="BH99" s="195"/>
      <c r="BI99" s="195"/>
      <c r="BJ99" s="195"/>
      <c r="BK99" s="195"/>
      <c r="BL99" s="195"/>
      <c r="BM99" s="195"/>
      <c r="BN99" s="195"/>
      <c r="BO99" s="195"/>
      <c r="BP99" s="195"/>
      <c r="BQ99" s="195"/>
      <c r="BR99" s="195"/>
      <c r="BS99" s="195"/>
      <c r="BT99" s="195"/>
      <c r="BU99" s="195"/>
      <c r="BV99" s="195"/>
      <c r="BW99" s="195"/>
      <c r="BX99" s="195"/>
      <c r="BY99" s="195"/>
      <c r="BZ99" s="195"/>
      <c r="CA99" s="206"/>
    </row>
    <row r="100" spans="2:79" s="171" customFormat="1" ht="5.15" customHeight="1">
      <c r="B100" s="263"/>
      <c r="C100" s="228"/>
      <c r="D100" s="228"/>
      <c r="E100" s="228"/>
      <c r="F100" s="228"/>
      <c r="G100" s="228"/>
      <c r="H100" s="228"/>
      <c r="I100" s="228"/>
      <c r="J100" s="228"/>
      <c r="K100" s="228"/>
      <c r="L100" s="228"/>
      <c r="M100" s="228"/>
      <c r="N100" s="228"/>
      <c r="O100" s="228"/>
      <c r="P100" s="201"/>
      <c r="Q100" s="201"/>
      <c r="R100" s="201"/>
      <c r="S100" s="201"/>
      <c r="T100" s="201"/>
      <c r="U100" s="201"/>
      <c r="V100" s="201"/>
      <c r="W100" s="201"/>
      <c r="X100" s="201"/>
      <c r="Y100" s="201"/>
      <c r="Z100" s="201"/>
      <c r="AA100" s="201"/>
      <c r="AB100" s="201"/>
      <c r="AC100" s="201"/>
      <c r="AD100" s="201"/>
      <c r="AE100" s="201"/>
      <c r="AF100" s="201"/>
      <c r="AG100" s="201"/>
      <c r="AH100" s="201"/>
      <c r="AI100" s="201"/>
      <c r="AJ100" s="201"/>
      <c r="AK100" s="201"/>
      <c r="AL100" s="201"/>
      <c r="AM100" s="201"/>
      <c r="AN100" s="201"/>
      <c r="AO100" s="201"/>
      <c r="AP100" s="201"/>
      <c r="AQ100" s="201"/>
      <c r="AR100" s="201"/>
      <c r="AS100" s="201"/>
      <c r="AT100" s="201"/>
      <c r="AU100" s="201"/>
      <c r="AV100" s="201"/>
      <c r="AW100" s="201"/>
      <c r="AX100" s="201"/>
      <c r="AY100" s="201"/>
      <c r="AZ100" s="201"/>
      <c r="BA100" s="201"/>
      <c r="BB100" s="201"/>
      <c r="BC100" s="201"/>
      <c r="BD100" s="201"/>
      <c r="BE100" s="201"/>
      <c r="BF100" s="201"/>
      <c r="BG100" s="201"/>
      <c r="BH100" s="201"/>
      <c r="BI100" s="201"/>
      <c r="BJ100" s="201"/>
      <c r="BK100" s="201"/>
      <c r="BL100" s="201"/>
      <c r="BM100" s="201"/>
      <c r="BN100" s="201"/>
      <c r="BO100" s="201"/>
      <c r="BP100" s="201"/>
      <c r="BQ100" s="201"/>
      <c r="BR100" s="201"/>
      <c r="BS100" s="201"/>
      <c r="BT100" s="201"/>
      <c r="BU100" s="201"/>
      <c r="BV100" s="201"/>
      <c r="BW100" s="201"/>
      <c r="BX100" s="201"/>
      <c r="BY100" s="201"/>
      <c r="BZ100" s="201"/>
      <c r="CA100" s="208"/>
    </row>
    <row r="101" spans="2:79" s="171" customFormat="1">
      <c r="B101" s="218"/>
      <c r="C101" s="218"/>
      <c r="D101" s="218"/>
      <c r="E101" s="218"/>
      <c r="F101" s="218"/>
      <c r="G101" s="218"/>
      <c r="H101" s="218"/>
      <c r="I101" s="218"/>
      <c r="J101" s="218"/>
      <c r="K101" s="218"/>
      <c r="L101" s="218"/>
      <c r="M101" s="218"/>
      <c r="N101" s="218"/>
      <c r="O101" s="218"/>
    </row>
    <row r="102" spans="2:79" ht="21.75" customHeight="1">
      <c r="B102" s="219" t="s">
        <v>47</v>
      </c>
      <c r="C102" s="219"/>
      <c r="D102" s="219"/>
      <c r="E102" s="219"/>
      <c r="F102" s="219"/>
      <c r="G102" s="219"/>
      <c r="H102" s="219"/>
      <c r="I102" s="219"/>
    </row>
    <row r="103" spans="2:79" ht="5.15" customHeight="1">
      <c r="B103" s="219"/>
      <c r="C103" s="219"/>
      <c r="D103" s="219"/>
      <c r="E103" s="219"/>
      <c r="F103" s="219"/>
      <c r="G103" s="219"/>
      <c r="H103" s="219"/>
      <c r="I103" s="219"/>
    </row>
    <row r="104" spans="2:79" ht="18.5">
      <c r="B104" s="220" t="s">
        <v>48</v>
      </c>
      <c r="C104" s="219"/>
      <c r="D104" s="219"/>
      <c r="E104" s="219"/>
      <c r="F104" s="219"/>
      <c r="G104" s="219"/>
      <c r="H104" s="219"/>
      <c r="I104" s="219"/>
    </row>
    <row r="105" spans="2:79">
      <c r="B105" s="219"/>
      <c r="C105" s="219"/>
      <c r="D105" s="219"/>
      <c r="E105" s="219"/>
      <c r="F105" s="219"/>
      <c r="G105" s="219"/>
      <c r="H105" s="219"/>
      <c r="I105" s="219"/>
    </row>
    <row r="106" spans="2:79">
      <c r="B106" s="219"/>
      <c r="C106" s="219"/>
      <c r="D106" s="219"/>
      <c r="E106" s="219"/>
      <c r="F106" s="219"/>
      <c r="G106" s="219"/>
      <c r="H106" s="219"/>
      <c r="I106" s="219"/>
    </row>
    <row r="107" spans="2:79">
      <c r="B107" s="219"/>
      <c r="C107" s="219"/>
      <c r="D107" s="219"/>
      <c r="E107" s="219"/>
      <c r="F107" s="219"/>
      <c r="G107" s="219"/>
      <c r="H107" s="219"/>
      <c r="I107" s="219"/>
    </row>
    <row r="108" spans="2:79">
      <c r="B108" s="219"/>
      <c r="C108" s="219"/>
      <c r="D108" s="219"/>
      <c r="E108" s="219"/>
      <c r="F108" s="219"/>
      <c r="G108" s="219"/>
      <c r="H108" s="219"/>
      <c r="I108" s="219"/>
    </row>
    <row r="109" spans="2:79">
      <c r="B109" s="219"/>
      <c r="C109" s="219"/>
      <c r="D109" s="219"/>
      <c r="E109" s="219"/>
      <c r="F109" s="219"/>
      <c r="G109" s="219"/>
      <c r="H109" s="219"/>
      <c r="I109" s="219"/>
    </row>
    <row r="110" spans="2:79">
      <c r="B110" s="219"/>
      <c r="C110" s="219"/>
      <c r="D110" s="219"/>
      <c r="E110" s="219"/>
      <c r="F110" s="219"/>
      <c r="G110" s="219"/>
      <c r="H110" s="219"/>
      <c r="I110" s="219"/>
    </row>
    <row r="111" spans="2:79">
      <c r="B111" s="219"/>
      <c r="C111" s="219"/>
      <c r="D111" s="219"/>
      <c r="E111" s="219"/>
      <c r="F111" s="219"/>
      <c r="G111" s="219"/>
      <c r="H111" s="219"/>
      <c r="I111" s="219"/>
    </row>
    <row r="112" spans="2:79">
      <c r="B112" s="219"/>
      <c r="C112" s="219"/>
      <c r="D112" s="219"/>
      <c r="E112" s="219"/>
      <c r="F112" s="219"/>
      <c r="G112" s="219"/>
      <c r="H112" s="219"/>
      <c r="I112" s="219"/>
    </row>
    <row r="113" spans="2:9">
      <c r="B113" s="219"/>
      <c r="C113" s="219"/>
      <c r="D113" s="219"/>
      <c r="E113" s="219"/>
      <c r="F113" s="219"/>
      <c r="G113" s="219"/>
      <c r="H113" s="219"/>
      <c r="I113" s="219"/>
    </row>
    <row r="114" spans="2:9">
      <c r="B114" s="219"/>
      <c r="C114" s="219"/>
      <c r="D114" s="219"/>
      <c r="E114" s="219"/>
      <c r="F114" s="219"/>
      <c r="G114" s="219"/>
      <c r="H114" s="219"/>
      <c r="I114" s="219"/>
    </row>
    <row r="115" spans="2:9">
      <c r="C115" s="219"/>
      <c r="D115" s="219"/>
      <c r="E115" s="219"/>
      <c r="F115" s="219"/>
      <c r="G115" s="219"/>
      <c r="H115" s="219"/>
      <c r="I115" s="219"/>
    </row>
  </sheetData>
  <mergeCells count="43">
    <mergeCell ref="B4:CA4"/>
    <mergeCell ref="B6:CA6"/>
    <mergeCell ref="B8:CA8"/>
    <mergeCell ref="B10:CA10"/>
    <mergeCell ref="B12:CA12"/>
    <mergeCell ref="B97:CA97"/>
    <mergeCell ref="B72:CA72"/>
    <mergeCell ref="B74:Y74"/>
    <mergeCell ref="AC74:AY74"/>
    <mergeCell ref="BC74:CA74"/>
    <mergeCell ref="B75:Y75"/>
    <mergeCell ref="AB75:AZ75"/>
    <mergeCell ref="BC75:CA75"/>
    <mergeCell ref="B100:O100"/>
    <mergeCell ref="BC34:BL35"/>
    <mergeCell ref="BM34:BS35"/>
    <mergeCell ref="BT34:BZ35"/>
    <mergeCell ref="BM32:BS33"/>
    <mergeCell ref="BT32:BZ33"/>
    <mergeCell ref="BC32:BL33"/>
    <mergeCell ref="R23:AY34"/>
    <mergeCell ref="BC30:BL31"/>
    <mergeCell ref="BM30:BS31"/>
    <mergeCell ref="BT30:BZ31"/>
    <mergeCell ref="C24:N34"/>
    <mergeCell ref="B76:Y76"/>
    <mergeCell ref="AC76:AY76"/>
    <mergeCell ref="BC76:CA76"/>
    <mergeCell ref="B87:CA87"/>
    <mergeCell ref="B14:CA20"/>
    <mergeCell ref="M60:AS70"/>
    <mergeCell ref="AW60:CA70"/>
    <mergeCell ref="AT60:AV70"/>
    <mergeCell ref="C39:N53"/>
    <mergeCell ref="BC36:BL40"/>
    <mergeCell ref="BM36:BZ40"/>
    <mergeCell ref="R38:AY53"/>
    <mergeCell ref="BC44:BY46"/>
    <mergeCell ref="R21:AY21"/>
    <mergeCell ref="BC21:BZ21"/>
    <mergeCell ref="C23:N23"/>
    <mergeCell ref="C38:N38"/>
    <mergeCell ref="B56:CA56"/>
  </mergeCells>
  <pageMargins left="0.39370078740157499" right="0.39370078740157499" top="0.59055118110236204" bottom="0.39370078740157499" header="0.23622047244094499" footer="0.23622047244094499"/>
  <pageSetup paperSize="9" scale="47" orientation="portrait"/>
  <headerFooter>
    <oddFooter>&amp;CPage &amp;P of &amp;N</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I12"/>
  <sheetViews>
    <sheetView showGridLines="0" showRowColHeaders="0" workbookViewId="0">
      <pane ySplit="2" topLeftCell="A3" activePane="bottomLeft" state="frozen"/>
      <selection pane="bottomLeft" activeCell="B7" sqref="B7:B12"/>
    </sheetView>
  </sheetViews>
  <sheetFormatPr defaultColWidth="8.54296875" defaultRowHeight="14.5"/>
  <cols>
    <col min="1" max="1" width="2" style="140" customWidth="1"/>
    <col min="2" max="2" width="30.26953125" style="141" customWidth="1"/>
    <col min="3" max="3" width="33" style="141" customWidth="1"/>
    <col min="4" max="4" width="2" style="141" customWidth="1"/>
    <col min="5" max="6" width="33" style="141" customWidth="1"/>
    <col min="7" max="7" width="31.26953125" style="140" customWidth="1"/>
    <col min="8" max="8" width="59" style="140" customWidth="1"/>
    <col min="9" max="9" width="3.54296875" style="140" customWidth="1"/>
    <col min="10" max="16384" width="8.54296875" style="140"/>
  </cols>
  <sheetData>
    <row r="1" spans="2:9" s="71" customFormat="1" ht="22" customHeight="1">
      <c r="B1" s="89" t="s">
        <v>49</v>
      </c>
    </row>
    <row r="2" spans="2:9" s="71" customFormat="1" ht="59.5" customHeight="1">
      <c r="B2" s="299" t="s">
        <v>50</v>
      </c>
      <c r="C2" s="299"/>
      <c r="D2" s="299"/>
      <c r="E2" s="299"/>
      <c r="F2" s="76"/>
      <c r="G2" s="76"/>
      <c r="H2" s="76"/>
      <c r="I2" s="76"/>
    </row>
    <row r="3" spans="2:9" s="86" customFormat="1" ht="8.15" customHeight="1"/>
    <row r="4" spans="2:9" s="139" customFormat="1" ht="24" customHeight="1">
      <c r="B4" s="77" t="s">
        <v>51</v>
      </c>
      <c r="C4" s="142"/>
      <c r="D4" s="142"/>
      <c r="E4" s="142"/>
      <c r="F4" s="142"/>
      <c r="G4" s="143"/>
      <c r="H4" s="142"/>
    </row>
    <row r="5" spans="2:9" s="139" customFormat="1" ht="90" customHeight="1">
      <c r="B5" s="144"/>
      <c r="C5" s="145"/>
      <c r="D5" s="145"/>
      <c r="E5" s="144"/>
      <c r="F5" s="144"/>
    </row>
    <row r="6" spans="2:9" ht="36" customHeight="1">
      <c r="B6" s="146" t="s">
        <v>52</v>
      </c>
      <c r="C6" s="147" t="s">
        <v>53</v>
      </c>
      <c r="D6" s="148"/>
      <c r="E6" s="149" t="s">
        <v>54</v>
      </c>
      <c r="F6" s="150" t="s">
        <v>55</v>
      </c>
      <c r="G6" s="151" t="s">
        <v>56</v>
      </c>
      <c r="H6" s="152" t="s">
        <v>57</v>
      </c>
    </row>
    <row r="7" spans="2:9" ht="36" customHeight="1">
      <c r="B7" s="300" t="s">
        <v>102</v>
      </c>
      <c r="C7" s="153" t="str">
        <f>VLOOKUP('1. Buscar por producto'!B7,'A1. Feedstocks'!A:Z,2,FALSE)</f>
        <v>Aldehído</v>
      </c>
      <c r="D7" s="154"/>
      <c r="E7" s="155" t="str">
        <f>VLOOKUP('1. Buscar por producto'!B7,'A1. Feedstocks'!A:Z,8,FALSE)</f>
        <v>Industria química</v>
      </c>
      <c r="F7" s="156" t="str">
        <f>VLOOKUP('1. Buscar por producto'!B7,'A1. Feedstocks'!A:Z,14,FALSE)</f>
        <v>EDAR (PTAR)</v>
      </c>
      <c r="G7" s="157" t="str">
        <f>VLOOKUP('1. Buscar por producto'!B7,'A1. Feedstocks'!A:Z,20,FALSE)</f>
        <v>Kalundborg</v>
      </c>
      <c r="H7" s="158" t="str">
        <f>VLOOKUP('1. Buscar por producto'!B7,'A1. Feedstocks'!A:Z,26,FALSE)</f>
        <v>Fuente de carbono para la desnitrificación de bacterias.</v>
      </c>
    </row>
    <row r="8" spans="2:9" ht="36" customHeight="1">
      <c r="B8" s="301"/>
      <c r="C8" s="159">
        <f>VLOOKUP('1. Buscar por producto'!B7,'A1. Feedstocks'!A:Z,3,FALSE)</f>
        <v>0</v>
      </c>
      <c r="D8" s="160"/>
      <c r="E8" s="161" t="str">
        <f>VLOOKUP('1. Buscar por producto'!B7,'A1. Feedstocks'!A:Z,9,FALSE)</f>
        <v>Fabricante de enzimas</v>
      </c>
      <c r="F8" s="162">
        <f>VLOOKUP('1. Buscar por producto'!B7,'A1. Feedstocks'!A:Z,15,FALSE)</f>
        <v>0</v>
      </c>
      <c r="G8" s="163" t="str">
        <f>VLOOKUP('1. Buscar por producto'!B7,'A1. Feedstocks'!A:Z,21,FALSE)</f>
        <v>Ulsan</v>
      </c>
      <c r="H8" s="158"/>
    </row>
    <row r="9" spans="2:9" ht="36" customHeight="1">
      <c r="B9" s="301"/>
      <c r="C9" s="159">
        <f>VLOOKUP('1. Buscar por producto'!B7,'A1. Feedstocks'!A:Z,4,FALSE)</f>
        <v>0</v>
      </c>
      <c r="D9" s="160"/>
      <c r="E9" s="161">
        <f>VLOOKUP('1. Buscar por producto'!B7,'A1. Feedstocks'!A:Z,10,FALSE)</f>
        <v>0</v>
      </c>
      <c r="F9" s="162">
        <f>VLOOKUP('1. Buscar por producto'!B7,'A1. Feedstocks'!A:Z,16,FALSE)</f>
        <v>0</v>
      </c>
      <c r="G9" s="163">
        <f>VLOOKUP('1. Buscar por producto'!B7,'A1. Feedstocks'!A:Z,22,FALSE)</f>
        <v>0</v>
      </c>
      <c r="H9" s="158"/>
    </row>
    <row r="10" spans="2:9" ht="36" customHeight="1">
      <c r="B10" s="301"/>
      <c r="C10" s="159">
        <f>VLOOKUP('1. Buscar por producto'!B7,'A1. Feedstocks'!A:Z,5,FALSE)</f>
        <v>0</v>
      </c>
      <c r="D10" s="160"/>
      <c r="E10" s="161">
        <f>VLOOKUP('1. Buscar por producto'!B7,'A1. Feedstocks'!A:Z,11,FALSE)</f>
        <v>0</v>
      </c>
      <c r="F10" s="162">
        <f>VLOOKUP('1. Buscar por producto'!B7,'A1. Feedstocks'!A:Z,17,FALSE)</f>
        <v>0</v>
      </c>
      <c r="G10" s="163">
        <f>VLOOKUP('1. Buscar por producto'!B7,'A1. Feedstocks'!A:Z,23,FALSE)</f>
        <v>0</v>
      </c>
      <c r="H10" s="158"/>
    </row>
    <row r="11" spans="2:9" ht="36" customHeight="1">
      <c r="B11" s="301"/>
      <c r="C11" s="159">
        <f>VLOOKUP('1. Buscar por producto'!B7,'A1. Feedstocks'!A:Z,6,FALSE)</f>
        <v>0</v>
      </c>
      <c r="D11" s="160"/>
      <c r="E11" s="161">
        <f>VLOOKUP('1. Buscar por producto'!B7,'A1. Feedstocks'!A:Z,12,FALSE)</f>
        <v>0</v>
      </c>
      <c r="F11" s="162">
        <f>VLOOKUP('1. Buscar por producto'!B7,'A1. Feedstocks'!A:Z,18,FALSE)</f>
        <v>0</v>
      </c>
      <c r="G11" s="163">
        <f>VLOOKUP('1. Buscar por producto'!B7,'A1. Feedstocks'!A:Z,24,FALSE)</f>
        <v>0</v>
      </c>
      <c r="H11" s="158"/>
    </row>
    <row r="12" spans="2:9" ht="36" customHeight="1">
      <c r="B12" s="302"/>
      <c r="C12" s="164">
        <f>VLOOKUP('1. Buscar por producto'!B7,'A1. Feedstocks'!A:Z,7,FALSE)</f>
        <v>0</v>
      </c>
      <c r="D12" s="160"/>
      <c r="E12" s="165">
        <f>VLOOKUP('1. Buscar por producto'!B7,'A1. Feedstocks'!A:Z,13,FALSE)</f>
        <v>0</v>
      </c>
      <c r="F12" s="166">
        <f>VLOOKUP('1. Buscar por producto'!B7,'A1. Feedstocks'!A:Z,19,FALSE)</f>
        <v>0</v>
      </c>
      <c r="G12" s="167">
        <f>VLOOKUP('1. Buscar por producto'!B7,'A1. Feedstocks'!A:Z,25,FALSE)</f>
        <v>0</v>
      </c>
      <c r="H12" s="168"/>
    </row>
  </sheetData>
  <sheetProtection formatCells="0" formatColumns="0" formatRows="0"/>
  <mergeCells count="2">
    <mergeCell ref="B2:E2"/>
    <mergeCell ref="B7:B12"/>
  </mergeCells>
  <pageMargins left="0.39370078740157499" right="0.39370078740157499" top="0.59055118110236204" bottom="0.39370078740157499" header="0.23622047244094499" footer="0.23622047244094499"/>
  <pageSetup paperSize="9" scale="61" orientation="landscape"/>
  <headerFooter>
    <oddFooter>&amp;CPage &amp;P of &amp;N</oddFooter>
  </headerFooter>
  <colBreaks count="1" manualBreakCount="1">
    <brk id="1" max="1048575" man="1"/>
  </colBreaks>
  <drawing r:id="rId1"/>
  <extLst>
    <ext xmlns:x14="http://schemas.microsoft.com/office/spreadsheetml/2009/9/main" uri="{CCE6A557-97BC-4b89-ADB6-D9C93CAAB3DF}">
      <x14:dataValidations xmlns:xm="http://schemas.microsoft.com/office/excel/2006/main" count="1">
        <x14:dataValidation type="list" allowBlank="1" showInputMessage="1" showErrorMessage="1" prompt="Seleccione" xr:uid="{00000000-0002-0000-0100-000000000000}">
          <x14:formula1>
            <xm:f>'A1. Feedstocks'!$A$2:$A$80</xm:f>
          </x14:formula1>
          <xm:sqref>B7:B12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R34"/>
  <sheetViews>
    <sheetView showGridLines="0" showRowColHeaders="0" topLeftCell="I1" zoomScale="85" zoomScaleNormal="85" workbookViewId="0">
      <pane ySplit="2" topLeftCell="A18" activePane="bottomLeft" state="frozen"/>
      <selection pane="bottomLeft" activeCell="B19" sqref="B19:B21"/>
    </sheetView>
  </sheetViews>
  <sheetFormatPr defaultColWidth="8.54296875" defaultRowHeight="12"/>
  <cols>
    <col min="1" max="1" width="2" style="63" customWidth="1"/>
    <col min="2" max="2" width="27.453125" style="88" customWidth="1"/>
    <col min="3" max="3" width="15.26953125" style="63" customWidth="1"/>
    <col min="4" max="4" width="16.54296875" style="63" customWidth="1"/>
    <col min="5" max="5" width="2" style="63" customWidth="1"/>
    <col min="6" max="11" width="16.54296875" style="63" customWidth="1"/>
    <col min="12" max="17" width="10.7265625" style="63" customWidth="1"/>
    <col min="18" max="18" width="70" style="63" customWidth="1"/>
    <col min="19" max="19" width="3.453125" style="63" customWidth="1"/>
    <col min="20" max="20" width="20.1796875" style="63" customWidth="1"/>
    <col min="21" max="16384" width="8.54296875" style="63"/>
  </cols>
  <sheetData>
    <row r="1" spans="2:18" s="71" customFormat="1" ht="22" customHeight="1">
      <c r="B1" s="89" t="s">
        <v>49</v>
      </c>
      <c r="C1" s="75"/>
    </row>
    <row r="2" spans="2:18" s="71" customFormat="1" ht="41.15" customHeight="1">
      <c r="B2" s="303" t="s">
        <v>59</v>
      </c>
      <c r="C2" s="304"/>
      <c r="D2" s="304"/>
      <c r="E2" s="304"/>
      <c r="F2" s="304"/>
      <c r="G2" s="304"/>
      <c r="H2" s="304"/>
      <c r="I2" s="304"/>
      <c r="J2" s="304"/>
      <c r="K2" s="304"/>
      <c r="L2" s="304"/>
      <c r="M2" s="304"/>
    </row>
    <row r="3" spans="2:18" s="86" customFormat="1" ht="13" customHeight="1"/>
    <row r="4" spans="2:18" s="87" customFormat="1" ht="30" customHeight="1">
      <c r="B4" s="90" t="s">
        <v>60</v>
      </c>
      <c r="C4" s="305" t="s">
        <v>61</v>
      </c>
      <c r="D4" s="306"/>
      <c r="E4" s="91"/>
      <c r="F4" s="307" t="s">
        <v>54</v>
      </c>
      <c r="G4" s="307"/>
      <c r="H4" s="307"/>
      <c r="I4" s="307"/>
      <c r="J4" s="307"/>
      <c r="K4" s="307"/>
      <c r="L4" s="308" t="s">
        <v>56</v>
      </c>
      <c r="M4" s="309"/>
      <c r="N4" s="309"/>
      <c r="O4" s="309"/>
      <c r="P4" s="309"/>
      <c r="Q4" s="309"/>
      <c r="R4" s="133" t="s">
        <v>62</v>
      </c>
    </row>
    <row r="5" spans="2:18" ht="29.15" customHeight="1">
      <c r="B5" s="92" t="str">
        <f>VLOOKUP(B19,'A.2 Company inputsFINAL'!A:GT,2,FALSE)</f>
        <v>Vapor (alta temperatura)</v>
      </c>
      <c r="C5" s="93">
        <f>VLOOKUP(B19,'A.2 Company inputsFINAL'!A:GT,3,FALSE)</f>
        <v>0</v>
      </c>
      <c r="D5" s="94">
        <f>VLOOKUP(B19,'A.2 Company inputsFINAL'!A:GT,4,FALSE)</f>
        <v>0</v>
      </c>
      <c r="E5" s="95"/>
      <c r="F5" s="96" t="str">
        <f>VLOOKUP(B19,'A.2 Company inputsFINAL'!A:GT,9,FALSE)</f>
        <v>Central eléctrica de carbón</v>
      </c>
      <c r="G5" s="97" t="str">
        <f>VLOOKUP(B19,'A.2 Company inputsFINAL'!A:GT,10,FALSE)</f>
        <v>Planta de energía de gas natural</v>
      </c>
      <c r="H5" s="97" t="str">
        <f>VLOOKUP(B19,'A.2 Company inputsFINAL'!A:GT,11,FALSE)</f>
        <v>Incinerador de residuos</v>
      </c>
      <c r="I5" s="97">
        <f>VLOOKUP(B19,'A.2 Company inputsFINAL'!A:GT,12,FALSE)</f>
        <v>0</v>
      </c>
      <c r="J5" s="97">
        <f>VLOOKUP(B19,'A.2 Company inputsFINAL'!A:GT,13,FALSE)</f>
        <v>0</v>
      </c>
      <c r="K5" s="120">
        <f>VLOOKUP(B19,'A.2 Company inputsFINAL'!A:GT,14,FALSE)</f>
        <v>0</v>
      </c>
      <c r="L5" s="121" t="str">
        <f>VLOOKUP(B19,'A.2 Company inputsFINAL'!A:GT,15,FALSE)</f>
        <v>Casi en cualquier parte</v>
      </c>
      <c r="M5" s="122">
        <f>VLOOKUP(B19,'A.2 Company inputsFINAL'!A:GT,16,FALSE)</f>
        <v>0</v>
      </c>
      <c r="N5" s="122">
        <f>VLOOKUP(B19,'A.2 Company inputsFINAL'!A:GT,17,FALSE)</f>
        <v>0</v>
      </c>
      <c r="O5" s="122">
        <f>VLOOKUP(B19,'A.2 Company inputsFINAL'!A:GT,18,FALSE)</f>
        <v>0</v>
      </c>
      <c r="P5" s="122">
        <f>VLOOKUP(B19,'A.2 Company inputsFINAL'!A:DZ,19,FALSE)</f>
        <v>0</v>
      </c>
      <c r="Q5" s="134">
        <f>VLOOKUP(B19,'A.2 Company inputsFINAL'!A:DZ,20,FALSE)</f>
        <v>0</v>
      </c>
      <c r="R5" s="135" t="str">
        <f>VLOOKUP(B19,'A.2 Company inputsFINAL'!A:GT,21,FALSE)</f>
        <v>Se deben determinar numerosos ejemplos de productores, presión y temperatura.</v>
      </c>
    </row>
    <row r="6" spans="2:18" ht="29.15" customHeight="1">
      <c r="B6" s="98">
        <f>VLOOKUP(B19,'A.2 Company inputsFINAL'!A:GT,22,FALSE)</f>
        <v>0</v>
      </c>
      <c r="C6" s="99">
        <f>VLOOKUP(B19,'A.2 Company inputsFINAL'!A:GT,23,FALSE)</f>
        <v>0</v>
      </c>
      <c r="D6" s="100">
        <f>VLOOKUP(B19,'A.2 Company inputsFINAL'!A:GT,24,FALSE)</f>
        <v>0</v>
      </c>
      <c r="E6" s="95"/>
      <c r="F6" s="101">
        <f>VLOOKUP(B19,'A.2 Company inputsFINAL'!A:GT,29,FALSE)</f>
        <v>0</v>
      </c>
      <c r="G6" s="102">
        <f>VLOOKUP(B19,'A.2 Company inputsFINAL'!A:GT,30,FALSE)</f>
        <v>0</v>
      </c>
      <c r="H6" s="102">
        <f>VLOOKUP(B19,'A.2 Company inputsFINAL'!A:GT,31,FALSE)</f>
        <v>0</v>
      </c>
      <c r="I6" s="102">
        <f>VLOOKUP(B19,'A.2 Company inputsFINAL'!A:GT,32,FALSE)</f>
        <v>0</v>
      </c>
      <c r="J6" s="102">
        <f>VLOOKUP(B19,'A.2 Company inputsFINAL'!A:GT,33,FALSE)</f>
        <v>0</v>
      </c>
      <c r="K6" s="123">
        <f>VLOOKUP(B19,'A.2 Company inputsFINAL'!A:GT,34,FALSE)</f>
        <v>0</v>
      </c>
      <c r="L6" s="124">
        <f>VLOOKUP(B19,'A.2 Company inputsFINAL'!A:GT,35,FALSE)</f>
        <v>0</v>
      </c>
      <c r="M6" s="125">
        <f>VLOOKUP(B19,'A.2 Company inputsFINAL'!A:GT,36,FALSE)</f>
        <v>0</v>
      </c>
      <c r="N6" s="125">
        <f>VLOOKUP(B19,'A.2 Company inputsFINAL'!A:GT,37,FALSE)</f>
        <v>0</v>
      </c>
      <c r="O6" s="125">
        <f>VLOOKUP(B19,'A.2 Company inputsFINAL'!A:GT,38,FALSE)</f>
        <v>0</v>
      </c>
      <c r="P6" s="125">
        <f>VLOOKUP(B19,'A.2 Company inputsFINAL'!A:DZ,39,FALSE)</f>
        <v>0</v>
      </c>
      <c r="Q6" s="136">
        <f>VLOOKUP(B19,'A.2 Company inputsFINAL'!A:DZ,40,FALSE)</f>
        <v>0</v>
      </c>
      <c r="R6" s="137">
        <f>VLOOKUP(B19,'A.2 Company inputsFINAL'!A:GT,41,FALSE)</f>
        <v>0</v>
      </c>
    </row>
    <row r="7" spans="2:18" ht="29.15" customHeight="1">
      <c r="B7" s="98">
        <f>VLOOKUP(B19,'A.2 Company inputsFINAL'!A:GT,42,FALSE)</f>
        <v>0</v>
      </c>
      <c r="C7" s="99">
        <f>VLOOKUP(B19,'A.2 Company inputsFINAL'!A:GT,43,FALSE)</f>
        <v>0</v>
      </c>
      <c r="D7" s="100">
        <f>VLOOKUP(B19,'A.2 Company inputsFINAL'!A:GT,44,FALSE)</f>
        <v>0</v>
      </c>
      <c r="E7" s="95"/>
      <c r="F7" s="101">
        <f>VLOOKUP(B19,'A.2 Company inputsFINAL'!A:GT,49,FALSE)</f>
        <v>0</v>
      </c>
      <c r="G7" s="102">
        <f>VLOOKUP(B19,'A.2 Company inputsFINAL'!A:GT,50,FALSE)</f>
        <v>0</v>
      </c>
      <c r="H7" s="102">
        <f>VLOOKUP(B19,'A.2 Company inputsFINAL'!A:GT,51,FALSE)</f>
        <v>0</v>
      </c>
      <c r="I7" s="102">
        <f>VLOOKUP(B19,'A.2 Company inputsFINAL'!A:GT,52,FALSE)</f>
        <v>0</v>
      </c>
      <c r="J7" s="102">
        <f>VLOOKUP(B19,'A.2 Company inputsFINAL'!A:GT,53,FALSE)</f>
        <v>0</v>
      </c>
      <c r="K7" s="123">
        <f>VLOOKUP(B19,'A.2 Company inputsFINAL'!A:GT,54,FALSE)</f>
        <v>0</v>
      </c>
      <c r="L7" s="124">
        <f>VLOOKUP(B19,'A.2 Company inputsFINAL'!A:GT,55,FALSE)</f>
        <v>0</v>
      </c>
      <c r="M7" s="125">
        <f>VLOOKUP(B19,'A.2 Company inputsFINAL'!A:DZ,56,FALSE)</f>
        <v>0</v>
      </c>
      <c r="N7" s="125">
        <f>VLOOKUP(B19,'A.2 Company inputsFINAL'!A:GT,57,FALSE)</f>
        <v>0</v>
      </c>
      <c r="O7" s="125">
        <f>VLOOKUP(B19,'A.2 Company inputsFINAL'!A:GT,58,FALSE)</f>
        <v>0</v>
      </c>
      <c r="P7" s="125">
        <f>VLOOKUP(B19,'A.2 Company inputsFINAL'!A:DZ,59,FALSE)</f>
        <v>0</v>
      </c>
      <c r="Q7" s="136">
        <f>VLOOKUP(B19,'A.2 Company inputsFINAL'!A:DZ,60,FALSE)</f>
        <v>0</v>
      </c>
      <c r="R7" s="137">
        <f>VLOOKUP(B19,'A.2 Company inputsFINAL'!A:GT,61,FALSE)</f>
        <v>0</v>
      </c>
    </row>
    <row r="8" spans="2:18" ht="29.15" customHeight="1">
      <c r="B8" s="98">
        <f>VLOOKUP(B19,'A.2 Company inputsFINAL'!A:GT,62,FALSE)</f>
        <v>0</v>
      </c>
      <c r="C8" s="99">
        <f>VLOOKUP(B19,'A.2 Company inputsFINAL'!A:GT,63,FALSE)</f>
        <v>0</v>
      </c>
      <c r="D8" s="100">
        <f>VLOOKUP(B19,'A.2 Company inputsFINAL'!A:GT,64,FALSE)</f>
        <v>0</v>
      </c>
      <c r="E8" s="95"/>
      <c r="F8" s="101">
        <f>VLOOKUP(B19,'A.2 Company inputsFINAL'!A:GT,69,FALSE)</f>
        <v>0</v>
      </c>
      <c r="G8" s="102">
        <f>VLOOKUP(B19,'A.2 Company inputsFINAL'!A:GT,70,FALSE)</f>
        <v>0</v>
      </c>
      <c r="H8" s="102">
        <f>VLOOKUP(B19,'A.2 Company inputsFINAL'!A:GT,71,FALSE)</f>
        <v>0</v>
      </c>
      <c r="I8" s="102">
        <f>VLOOKUP(B19,'A.2 Company inputsFINAL'!A:GT,72,FALSE)</f>
        <v>0</v>
      </c>
      <c r="J8" s="102">
        <f>VLOOKUP(B19,'A.2 Company inputsFINAL'!A:GT,73,FALSE)</f>
        <v>0</v>
      </c>
      <c r="K8" s="123">
        <f>VLOOKUP(B19,'A.2 Company inputsFINAL'!A:GT,74,FALSE)</f>
        <v>0</v>
      </c>
      <c r="L8" s="124">
        <f>VLOOKUP(B19,'A.2 Company inputsFINAL'!A:GT,75,FALSE)</f>
        <v>0</v>
      </c>
      <c r="M8" s="125">
        <f>VLOOKUP(B19,'A.2 Company inputsFINAL'!A:GT,76,FALSE)</f>
        <v>0</v>
      </c>
      <c r="N8" s="125">
        <f>VLOOKUP(B19,'A.2 Company inputsFINAL'!A:GT,77,FALSE)</f>
        <v>0</v>
      </c>
      <c r="O8" s="125">
        <f>VLOOKUP(B19,'A.2 Company inputsFINAL'!A:GT,78,FALSE)</f>
        <v>0</v>
      </c>
      <c r="P8" s="125">
        <f>VLOOKUP(B19,'A.2 Company inputsFINAL'!A:DZ,79,FALSE)</f>
        <v>0</v>
      </c>
      <c r="Q8" s="136">
        <f>VLOOKUP(B19,'A.2 Company inputsFINAL'!A:DZ,80,FALSE)</f>
        <v>0</v>
      </c>
      <c r="R8" s="137">
        <f>VLOOKUP(B19,'A.2 Company inputsFINAL'!A:GT,81,FALSE)</f>
        <v>0</v>
      </c>
    </row>
    <row r="9" spans="2:18" ht="29.15" customHeight="1">
      <c r="B9" s="98">
        <f>VLOOKUP(B19,'A.2 Company inputsFINAL'!A:GT,82,FALSE)</f>
        <v>0</v>
      </c>
      <c r="C9" s="99">
        <f>VLOOKUP(B19,'A.2 Company inputsFINAL'!A:GT,83,FALSE)</f>
        <v>0</v>
      </c>
      <c r="D9" s="100">
        <f>VLOOKUP(B19,'A.2 Company inputsFINAL'!A:GT,84,FALSE)</f>
        <v>0</v>
      </c>
      <c r="E9" s="95"/>
      <c r="F9" s="101">
        <f>VLOOKUP(B19,'A.2 Company inputsFINAL'!A:GT,89,FALSE)</f>
        <v>0</v>
      </c>
      <c r="G9" s="102">
        <f>VLOOKUP(B19,'A.2 Company inputsFINAL'!A:GT,90,FALSE)</f>
        <v>0</v>
      </c>
      <c r="H9" s="102">
        <f>VLOOKUP(B19,'A.2 Company inputsFINAL'!A:GT,91,FALSE)</f>
        <v>0</v>
      </c>
      <c r="I9" s="102">
        <f>VLOOKUP(B19,'A.2 Company inputsFINAL'!A:GT,92,FALSE)</f>
        <v>0</v>
      </c>
      <c r="J9" s="102">
        <f>VLOOKUP(B19,'A.2 Company inputsFINAL'!A:GT,93,FALSE)</f>
        <v>0</v>
      </c>
      <c r="K9" s="123">
        <f>VLOOKUP(B19,'A.2 Company inputsFINAL'!A:GT,94,FALSE)</f>
        <v>0</v>
      </c>
      <c r="L9" s="124">
        <f>VLOOKUP(B19,'A.2 Company inputsFINAL'!A:GT,95,FALSE)</f>
        <v>0</v>
      </c>
      <c r="M9" s="125">
        <f>VLOOKUP(B19,'A.2 Company inputsFINAL'!A:GT,96,FALSE)</f>
        <v>0</v>
      </c>
      <c r="N9" s="125">
        <f>VLOOKUP(B19,'A.2 Company inputsFINAL'!A:GT,97,FALSE)</f>
        <v>0</v>
      </c>
      <c r="O9" s="125">
        <f>VLOOKUP(B19,'A.2 Company inputsFINAL'!A:GT,98,FALSE)</f>
        <v>0</v>
      </c>
      <c r="P9" s="125">
        <f>VLOOKUP(B19,'A.2 Company inputsFINAL'!A:DZ,99,FALSE)</f>
        <v>0</v>
      </c>
      <c r="Q9" s="136">
        <f>VLOOKUP(B19,'A.2 Company inputsFINAL'!A:DZ,100,FALSE)</f>
        <v>0</v>
      </c>
      <c r="R9" s="137">
        <f>VLOOKUP(B19,'A.2 Company inputsFINAL'!A:GT,101,FALSE)</f>
        <v>0</v>
      </c>
    </row>
    <row r="10" spans="2:18" ht="29.15" customHeight="1">
      <c r="B10" s="98">
        <f>VLOOKUP(B19,'A.2 Company inputsFINAL'!A:GT,102,FALSE)</f>
        <v>0</v>
      </c>
      <c r="C10" s="99">
        <f>VLOOKUP(B19,'A.2 Company inputsFINAL'!A:GT,103,FALSE)</f>
        <v>0</v>
      </c>
      <c r="D10" s="100">
        <f>VLOOKUP(B19,'A.2 Company inputsFINAL'!A:GT,104,FALSE)</f>
        <v>0</v>
      </c>
      <c r="E10" s="95"/>
      <c r="F10" s="101">
        <f>VLOOKUP(B19,'A.2 Company inputsFINAL'!A:GT,109,FALSE)</f>
        <v>0</v>
      </c>
      <c r="G10" s="102">
        <f>VLOOKUP(B19,'A.2 Company inputsFINAL'!A:GT,110,FALSE)</f>
        <v>0</v>
      </c>
      <c r="H10" s="102">
        <f>VLOOKUP(B19,'A.2 Company inputsFINAL'!A:GT,111,FALSE)</f>
        <v>0</v>
      </c>
      <c r="I10" s="102">
        <f>VLOOKUP(B19,'A.2 Company inputsFINAL'!A:GT,112,FALSE)</f>
        <v>0</v>
      </c>
      <c r="J10" s="102">
        <f>VLOOKUP(B19,'A.2 Company inputsFINAL'!A:GT,113,FALSE)</f>
        <v>0</v>
      </c>
      <c r="K10" s="123">
        <f>VLOOKUP(B19,'A.2 Company inputsFINAL'!A:GT,114,FALSE)</f>
        <v>0</v>
      </c>
      <c r="L10" s="124">
        <f>VLOOKUP(B19,'A.2 Company inputsFINAL'!A:GT,115,FALSE)</f>
        <v>0</v>
      </c>
      <c r="M10" s="125">
        <f>VLOOKUP(B19,'A.2 Company inputsFINAL'!A:GT,116,FALSE)</f>
        <v>0</v>
      </c>
      <c r="N10" s="125">
        <f>VLOOKUP(B19,'A.2 Company inputsFINAL'!A:GT,117,FALSE)</f>
        <v>0</v>
      </c>
      <c r="O10" s="125">
        <f>VLOOKUP(B19,'A.2 Company inputsFINAL'!A:GT,118,FALSE)</f>
        <v>0</v>
      </c>
      <c r="P10" s="125">
        <f>VLOOKUP(B19,'A.2 Company inputsFINAL'!A:GT,119,FALSE)</f>
        <v>0</v>
      </c>
      <c r="Q10" s="136">
        <f>VLOOKUP(B19,'A.2 Company inputsFINAL'!A:GT,120,FALSE)</f>
        <v>0</v>
      </c>
      <c r="R10" s="137">
        <f>VLOOKUP(B19,'A.2 Company inputsFINAL'!A:GT,121,FALSE)</f>
        <v>0</v>
      </c>
    </row>
    <row r="11" spans="2:18" ht="29.15" customHeight="1">
      <c r="B11" s="98">
        <f>VLOOKUP(B19,'A.2 Company inputsFINAL'!A:GT,122,FALSE)</f>
        <v>0</v>
      </c>
      <c r="C11" s="99">
        <f>VLOOKUP(B19,'A.2 Company inputsFINAL'!A:GT,123,FALSE)</f>
        <v>0</v>
      </c>
      <c r="D11" s="100">
        <f>VLOOKUP(B19,'A.2 Company inputsFINAL'!A:GT,124,FALSE)</f>
        <v>0</v>
      </c>
      <c r="E11" s="95"/>
      <c r="F11" s="101">
        <f>VLOOKUP(B19,'A.2 Company inputsFINAL'!A:GT,129,FALSE)</f>
        <v>0</v>
      </c>
      <c r="G11" s="102">
        <f>VLOOKUP(B19,'A.2 Company inputsFINAL'!A:GT,130,FALSE)</f>
        <v>0</v>
      </c>
      <c r="H11" s="102">
        <f>VLOOKUP(B19,'A.2 Company inputsFINAL'!A:GT,131,FALSE)</f>
        <v>0</v>
      </c>
      <c r="I11" s="102">
        <f>VLOOKUP(B19,'A.2 Company inputsFINAL'!A:GT,131,FALSE)</f>
        <v>0</v>
      </c>
      <c r="J11" s="102">
        <f>VLOOKUP(B19,'A.2 Company inputsFINAL'!A:GT,133,FALSE)</f>
        <v>0</v>
      </c>
      <c r="K11" s="123">
        <f>VLOOKUP(B19,'A.2 Company inputsFINAL'!A:GT,134,FALSE)</f>
        <v>0</v>
      </c>
      <c r="L11" s="124">
        <f>VLOOKUP(B19,'A.2 Company inputsFINAL'!A:GT,135,FALSE)</f>
        <v>0</v>
      </c>
      <c r="M11" s="125">
        <f>VLOOKUP(B19,'A.2 Company inputsFINAL'!A:GT,136,FALSE)</f>
        <v>0</v>
      </c>
      <c r="N11" s="125">
        <f>VLOOKUP(B19,'A.2 Company inputsFINAL'!A:GT,137,FALSE)</f>
        <v>0</v>
      </c>
      <c r="O11" s="125">
        <f>VLOOKUP(B19,'A.2 Company inputsFINAL'!A:GT,138,FALSE)</f>
        <v>0</v>
      </c>
      <c r="P11" s="125">
        <f>VLOOKUP(B19,'A.2 Company inputsFINAL'!A:GT,139,FALSE)</f>
        <v>0</v>
      </c>
      <c r="Q11" s="125">
        <f>VLOOKUP(B19,'A.2 Company inputsFINAL'!A:GT,140,FALSE)</f>
        <v>0</v>
      </c>
      <c r="R11" s="137">
        <f>VLOOKUP(B19,'A.2 Company inputsFINAL'!A:GT,141,FALSE)</f>
        <v>0</v>
      </c>
    </row>
    <row r="12" spans="2:18" ht="29.15" customHeight="1">
      <c r="B12" s="98">
        <f>VLOOKUP(B19,'A.2 Company inputsFINAL'!A:GT,142,FALSE)</f>
        <v>0</v>
      </c>
      <c r="C12" s="99">
        <f>VLOOKUP(B19,'A.2 Company inputsFINAL'!A:GT,143,FALSE)</f>
        <v>0</v>
      </c>
      <c r="D12" s="100">
        <f>VLOOKUP(B19,'A.2 Company inputsFINAL'!A:GT,144,FALSE)</f>
        <v>0</v>
      </c>
      <c r="E12" s="95"/>
      <c r="F12" s="101">
        <f>VLOOKUP(B19,'A.2 Company inputsFINAL'!A:GT,149,FALSE)</f>
        <v>0</v>
      </c>
      <c r="G12" s="102">
        <f>VLOOKUP(B19,'A.2 Company inputsFINAL'!A:GT,150,FALSE)</f>
        <v>0</v>
      </c>
      <c r="H12" s="102">
        <f>VLOOKUP(B19,'A.2 Company inputsFINAL'!A:GT,151,FALSE)</f>
        <v>0</v>
      </c>
      <c r="I12" s="102">
        <f>VLOOKUP(B19,'A.2 Company inputsFINAL'!A:GT,151,FALSE)</f>
        <v>0</v>
      </c>
      <c r="J12" s="102">
        <f>VLOOKUP(B19,'A.2 Company inputsFINAL'!A:GT,153,FALSE)</f>
        <v>0</v>
      </c>
      <c r="K12" s="123">
        <f>VLOOKUP(B19,'A.2 Company inputsFINAL'!A:GT,154,FALSE)</f>
        <v>0</v>
      </c>
      <c r="L12" s="124">
        <f>VLOOKUP(B19,'A.2 Company inputsFINAL'!A:GT,155,FALSE)</f>
        <v>0</v>
      </c>
      <c r="M12" s="125">
        <f>VLOOKUP(B19,'A.2 Company inputsFINAL'!A:GT,156,FALSE)</f>
        <v>0</v>
      </c>
      <c r="N12" s="125">
        <f>VLOOKUP(B19,'A.2 Company inputsFINAL'!A:GT,157,FALSE)</f>
        <v>0</v>
      </c>
      <c r="O12" s="125">
        <f>VLOOKUP(B19,'A.2 Company inputsFINAL'!A:GT,158,FALSE)</f>
        <v>0</v>
      </c>
      <c r="P12" s="125">
        <f>VLOOKUP(B19,'A.2 Company inputsFINAL'!A:GT,159,FALSE)</f>
        <v>0</v>
      </c>
      <c r="Q12" s="125">
        <f>VLOOKUP(B19,'A.2 Company inputsFINAL'!A:GT,160,FALSE)</f>
        <v>0</v>
      </c>
      <c r="R12" s="137">
        <f>VLOOKUP(B19,'A.2 Company inputsFINAL'!A:GT,161,FALSE)</f>
        <v>0</v>
      </c>
    </row>
    <row r="13" spans="2:18" ht="29.15" customHeight="1">
      <c r="B13" s="98">
        <f>VLOOKUP(B19,'A.2 Company inputsFINAL'!A:GT,162,FALSE)</f>
        <v>0</v>
      </c>
      <c r="C13" s="99">
        <f>VLOOKUP(B19,'A.2 Company inputsFINAL'!A:GT,163,FALSE)</f>
        <v>0</v>
      </c>
      <c r="D13" s="100">
        <f>VLOOKUP(B19,'A.2 Company inputsFINAL'!A:GT,164,FALSE)</f>
        <v>0</v>
      </c>
      <c r="E13" s="95"/>
      <c r="F13" s="101">
        <f>VLOOKUP(B19,'A.2 Company inputsFINAL'!A:GT,169,FALSE)</f>
        <v>0</v>
      </c>
      <c r="G13" s="102">
        <f>VLOOKUP(B19,'A.2 Company inputsFINAL'!A:GT,170,FALSE)</f>
        <v>0</v>
      </c>
      <c r="H13" s="102">
        <f>VLOOKUP(B19,'A.2 Company inputsFINAL'!A:GT,171,FALSE)</f>
        <v>0</v>
      </c>
      <c r="I13" s="102">
        <f>VLOOKUP(B19,'A.2 Company inputsFINAL'!A:GT,171,FALSE)</f>
        <v>0</v>
      </c>
      <c r="J13" s="102">
        <f>VLOOKUP(B19,'A.2 Company inputsFINAL'!A:GT,173,FALSE)</f>
        <v>0</v>
      </c>
      <c r="K13" s="123">
        <f>VLOOKUP(B19,'A.2 Company inputsFINAL'!A:GT,174,FALSE)</f>
        <v>0</v>
      </c>
      <c r="L13" s="124">
        <f>VLOOKUP(B19,'A.2 Company inputsFINAL'!A:GT,175,FALSE)</f>
        <v>0</v>
      </c>
      <c r="M13" s="125">
        <f>VLOOKUP(B19,'A.2 Company inputsFINAL'!A:GT,176,FALSE)</f>
        <v>0</v>
      </c>
      <c r="N13" s="125">
        <f>VLOOKUP(B19,'A.2 Company inputsFINAL'!A:GT,177,FALSE)</f>
        <v>0</v>
      </c>
      <c r="O13" s="125">
        <f>VLOOKUP(B19,'A.2 Company inputsFINAL'!A:GT,178,FALSE)</f>
        <v>0</v>
      </c>
      <c r="P13" s="125">
        <f>VLOOKUP(B19,'A.2 Company inputsFINAL'!A:GT,179,FALSE)</f>
        <v>0</v>
      </c>
      <c r="Q13" s="125">
        <f>VLOOKUP(B19,'A.2 Company inputsFINAL'!A:GT,180,FALSE)</f>
        <v>0</v>
      </c>
      <c r="R13" s="137">
        <f>VLOOKUP(B19,'A.2 Company inputsFINAL'!A:GT,181,FALSE)</f>
        <v>0</v>
      </c>
    </row>
    <row r="14" spans="2:18" ht="29.15" customHeight="1">
      <c r="B14" s="103">
        <f>VLOOKUP(B19,'A.2 Company inputsFINAL'!A:GT,182,FALSE)</f>
        <v>0</v>
      </c>
      <c r="C14" s="104">
        <f>VLOOKUP(B19,'A.2 Company inputsFINAL'!A:GT,183,FALSE)</f>
        <v>0</v>
      </c>
      <c r="D14" s="105">
        <f>VLOOKUP(B19,'A.2 Company inputsFINAL'!A:GT,184,FALSE)</f>
        <v>0</v>
      </c>
      <c r="E14" s="95"/>
      <c r="F14" s="106">
        <f>VLOOKUP(B19,'A.2 Company inputsFINAL'!A:GT,189,FALSE)</f>
        <v>0</v>
      </c>
      <c r="G14" s="107">
        <f>VLOOKUP(B19,'A.2 Company inputsFINAL'!A:GT,190,FALSE)</f>
        <v>0</v>
      </c>
      <c r="H14" s="107">
        <f>VLOOKUP(B19,'A.2 Company inputsFINAL'!A:GT,191,FALSE)</f>
        <v>0</v>
      </c>
      <c r="I14" s="107">
        <f>VLOOKUP(B19,'A.2 Company inputsFINAL'!A:GT,191,FALSE)</f>
        <v>0</v>
      </c>
      <c r="J14" s="107">
        <f>VLOOKUP(B19,'A.2 Company inputsFINAL'!A:GT,193,FALSE)</f>
        <v>0</v>
      </c>
      <c r="K14" s="126">
        <f>VLOOKUP(B19,'A.2 Company inputsFINAL'!A:GT,194,FALSE)</f>
        <v>0</v>
      </c>
      <c r="L14" s="127">
        <f>VLOOKUP(B19,'A.2 Company inputsFINAL'!A:GT,195,FALSE)</f>
        <v>0</v>
      </c>
      <c r="M14" s="128">
        <f>VLOOKUP(B19,'A.2 Company inputsFINAL'!A:GT,196,FALSE)</f>
        <v>0</v>
      </c>
      <c r="N14" s="128">
        <f>VLOOKUP(B19,'A.2 Company inputsFINAL'!A:GT,197,FALSE)</f>
        <v>0</v>
      </c>
      <c r="O14" s="128">
        <f>VLOOKUP(B19,'A.2 Company inputsFINAL'!A:GT,198,FALSE)</f>
        <v>0</v>
      </c>
      <c r="P14" s="128">
        <f>VLOOKUP(B19,'A.2 Company inputsFINAL'!A:GT,199,FALSE)</f>
        <v>0</v>
      </c>
      <c r="Q14" s="128">
        <f>VLOOKUP(B19,'A.2 Company inputsFINAL'!A:GT,200,FALSE)</f>
        <v>0</v>
      </c>
      <c r="R14" s="138">
        <f>VLOOKUP(B19,'A.2 Company inputsFINAL'!A:GT,201,FALSE)</f>
        <v>0</v>
      </c>
    </row>
    <row r="15" spans="2:18" ht="8.15" customHeight="1"/>
    <row r="16" spans="2:18" ht="16" customHeight="1"/>
    <row r="17" spans="1:18" ht="8.15" customHeight="1"/>
    <row r="18" spans="1:18" ht="39.75" customHeight="1">
      <c r="B18" s="108" t="s">
        <v>63</v>
      </c>
      <c r="P18" s="129"/>
    </row>
    <row r="19" spans="1:18">
      <c r="B19" s="300" t="s">
        <v>121</v>
      </c>
    </row>
    <row r="20" spans="1:18" ht="18.5">
      <c r="A20" s="109"/>
      <c r="B20" s="301"/>
    </row>
    <row r="21" spans="1:18" ht="18.5">
      <c r="A21" s="109"/>
      <c r="B21" s="302"/>
    </row>
    <row r="22" spans="1:18" ht="8.15" customHeight="1"/>
    <row r="23" spans="1:18" ht="16" customHeight="1"/>
    <row r="24" spans="1:18" ht="8.15" customHeight="1"/>
    <row r="25" spans="1:18" s="87" customFormat="1" ht="27.75" customHeight="1">
      <c r="B25" s="110" t="s">
        <v>65</v>
      </c>
      <c r="C25" s="310" t="s">
        <v>66</v>
      </c>
      <c r="D25" s="311"/>
      <c r="E25" s="91"/>
      <c r="F25" s="312" t="s">
        <v>55</v>
      </c>
      <c r="G25" s="312"/>
      <c r="H25" s="312"/>
      <c r="I25" s="312"/>
      <c r="J25" s="312"/>
      <c r="K25" s="312"/>
      <c r="L25" s="308" t="s">
        <v>56</v>
      </c>
      <c r="M25" s="309"/>
      <c r="N25" s="309"/>
      <c r="O25" s="309"/>
      <c r="P25" s="309"/>
      <c r="Q25" s="309"/>
      <c r="R25" s="133" t="s">
        <v>62</v>
      </c>
    </row>
    <row r="26" spans="1:18" ht="28" customHeight="1">
      <c r="B26" s="111" t="str">
        <f>VLOOKUP(B19,'A3. Company OutputsFINAL'!A:FY,2,FALSE)</f>
        <v>Tiosulfato de amonio</v>
      </c>
      <c r="C26" s="93" t="str">
        <f>VLOOKUP(B19,'A3. Company OutputsFINAL'!A:FY,3,FALSE)</f>
        <v>Sulfato de amonio</v>
      </c>
      <c r="D26" s="94">
        <f>VLOOKUP(B19,'A3. Company OutputsFINAL'!A:FY,4,FALSE)</f>
        <v>0</v>
      </c>
      <c r="E26" s="95"/>
      <c r="F26" s="112" t="str">
        <f>VLOOKUP(B19,'A3. Company OutputsFINAL'!A:FY,9,FALSE)</f>
        <v>Industria de fertilizantes</v>
      </c>
      <c r="G26" s="113">
        <f>VLOOKUP(B19,'A3. Company OutputsFINAL'!A:FY,10,FALSE)</f>
        <v>0</v>
      </c>
      <c r="H26" s="113">
        <f>VLOOKUP(B19,'A3. Company OutputsFINAL'!A:FY,11,FALSE)</f>
        <v>0</v>
      </c>
      <c r="I26" s="113">
        <f>VLOOKUP(B19,'A3. Company OutputsFINAL'!A:FY,12,FALSE)</f>
        <v>0</v>
      </c>
      <c r="J26" s="113">
        <f>VLOOKUP(B19,'A3. Company OutputsFINAL'!A:FY,13,FALSE)</f>
        <v>0</v>
      </c>
      <c r="K26" s="130">
        <f>VLOOKUP(B19,'A3. Company OutputsFINAL'!A:FY,14,FALSE)</f>
        <v>0</v>
      </c>
      <c r="L26" s="121" t="str">
        <f>VLOOKUP(B19,'A3. Company OutputsFINAL'!A:FY,15,FALSE)</f>
        <v>Kalundborg</v>
      </c>
      <c r="M26" s="122">
        <f>VLOOKUP(B19,'A3. Company OutputsFINAL'!A:FY,16,FALSE)</f>
        <v>0</v>
      </c>
      <c r="N26" s="122">
        <f>VLOOKUP(B19,'A3. Company OutputsFINAL'!A:FY,17,FALSE)</f>
        <v>0</v>
      </c>
      <c r="O26" s="122">
        <f>VLOOKUP(B19,'A3. Company OutputsFINAL'!A:FY,18,FALSE)</f>
        <v>0</v>
      </c>
      <c r="P26" s="122">
        <f>VLOOKUP(B19,'A3. Company OutputsFINAL'!A:FY,19,FALSE)</f>
        <v>0</v>
      </c>
      <c r="Q26" s="134">
        <f>VLOOKUP(B19,'A3. Company OutputsFINAL'!A:FY,20,FALSE)</f>
        <v>0</v>
      </c>
      <c r="R26" s="135">
        <f>VLOOKUP(B19,'A3. Company OutputsFINAL'!A:FY,21,FALSE)</f>
        <v>0</v>
      </c>
    </row>
    <row r="27" spans="1:18" ht="28" customHeight="1">
      <c r="B27" s="114" t="str">
        <f>VLOOKUP(B19,'A3. Company OutputsFINAL'!A:FY,22,FALSE)</f>
        <v>Gas combustible</v>
      </c>
      <c r="C27" s="99" t="str">
        <f>VLOOKUP(B19,'A3. Company OutputsFINAL'!A:FY,23,FALSE)</f>
        <v>Gas natural</v>
      </c>
      <c r="D27" s="100">
        <f>VLOOKUP(B19,'A3. Company OutputsFINAL'!A:FY,24,FALSE)</f>
        <v>0</v>
      </c>
      <c r="E27" s="95"/>
      <c r="F27" s="115" t="str">
        <f>VLOOKUP(B19,'A3. Company OutputsFINAL'!A:FY,29,FALSE)</f>
        <v>Planta termal de energía</v>
      </c>
      <c r="G27" s="116" t="str">
        <f>VLOOKUP(B19,'A3. Company OutputsFINAL'!A:FY,30,FALSE)</f>
        <v>Fabricante de placas de yeso</v>
      </c>
      <c r="H27" s="116">
        <f>VLOOKUP(B19,'A3. Company OutputsFINAL'!A:FY,31,FALSE)</f>
        <v>0</v>
      </c>
      <c r="I27" s="116">
        <f>VLOOKUP(B19,'A3. Company OutputsFINAL'!A:FY,32,FALSE)</f>
        <v>0</v>
      </c>
      <c r="J27" s="116">
        <f>VLOOKUP(B19,'A3. Company OutputsFINAL'!A:FY,33,FALSE)</f>
        <v>0</v>
      </c>
      <c r="K27" s="131">
        <f>VLOOKUP(B19,'A3. Company OutputsFINAL'!A:FY,34,FALSE)</f>
        <v>0</v>
      </c>
      <c r="L27" s="124" t="str">
        <f>VLOOKUP(B19,'A3. Company OutputsFINAL'!A:FY,35,FALSE)</f>
        <v>Kalundborg</v>
      </c>
      <c r="M27" s="125" t="str">
        <f>VLOOKUP(B19,'A3. Company OutputsFINAL'!A:FY,36,FALSE)</f>
        <v>Kwinana</v>
      </c>
      <c r="N27" s="125">
        <f>VLOOKUP(B19,'A3. Company OutputsFINAL'!A:FY,37,FALSE)</f>
        <v>0</v>
      </c>
      <c r="O27" s="125">
        <f>VLOOKUP(B19,'A3. Company OutputsFINAL'!A:FY,38,FALSE)</f>
        <v>0</v>
      </c>
      <c r="P27" s="125">
        <f>VLOOKUP(B19,'A3. Company OutputsFINAL'!A:FY,39,FALSE)</f>
        <v>0</v>
      </c>
      <c r="Q27" s="136">
        <f>VLOOKUP(B19,'A3. Company OutputsFINAL'!A:FY,40,FALSE)</f>
        <v>0</v>
      </c>
      <c r="R27" s="137" t="str">
        <f>VLOOKUP(B19,'A3. Company OutputsFINAL'!A:FY,41,FALSE)</f>
        <v>lternativo a la quema</v>
      </c>
    </row>
    <row r="28" spans="1:18" ht="28" customHeight="1">
      <c r="B28" s="114" t="str">
        <f>VLOOKUP(B19,'A3. Company OutputsFINAL'!A:FY,42,FALSE)</f>
        <v>Coque de petróleo</v>
      </c>
      <c r="C28" s="99" t="str">
        <f>VLOOKUP(B19,'A3. Company OutputsFINAL'!A:FY,43,FALSE)</f>
        <v>Coque de petróleo</v>
      </c>
      <c r="D28" s="100">
        <f>VLOOKUP(B19,'A3. Company OutputsFINAL'!A:FY,44,FALSE)</f>
        <v>0</v>
      </c>
      <c r="E28" s="95"/>
      <c r="F28" s="115" t="str">
        <f>VLOOKUP(B19,'A3. Company OutputsFINAL'!A:FY,49,FALSE)</f>
        <v>Fábrica de cemento y construcción</v>
      </c>
      <c r="G28" s="116">
        <f>VLOOKUP(B19,'A3. Company OutputsFINAL'!A:FY,50,FALSE)</f>
        <v>0</v>
      </c>
      <c r="H28" s="116">
        <f>VLOOKUP(B19,'A3. Company OutputsFINAL'!A:FY,51,FALSE)</f>
        <v>0</v>
      </c>
      <c r="I28" s="116">
        <f>VLOOKUP(B19,'A3. Company OutputsFINAL'!A:FY,52,FALSE)</f>
        <v>0</v>
      </c>
      <c r="J28" s="116">
        <f>VLOOKUP(B19,'A3. Company OutputsFINAL'!A:FY,53,FALSE)</f>
        <v>0</v>
      </c>
      <c r="K28" s="131">
        <f>VLOOKUP(B19,'A3. Company OutputsFINAL'!A:FY,54,FALSE)</f>
        <v>0</v>
      </c>
      <c r="L28" s="124" t="str">
        <f>VLOOKUP(B19,'A3. Company OutputsFINAL'!A:FY,55,FALSE)</f>
        <v>Eclépens</v>
      </c>
      <c r="M28" s="125" t="str">
        <f>VLOOKUP(B19,'A3. Company OutputsFINAL'!A:FY,56,FALSE)</f>
        <v>Styria</v>
      </c>
      <c r="N28" s="125">
        <f>VLOOKUP(B19,'A3. Company OutputsFINAL'!A:FY,57,FALSE)</f>
        <v>0</v>
      </c>
      <c r="O28" s="125">
        <f>VLOOKUP(B19,'A3. Company OutputsFINAL'!A:FY,58,FALSE)</f>
        <v>0</v>
      </c>
      <c r="P28" s="125">
        <f>VLOOKUP(B19,'A3. Company OutputsFINAL'!A:FY,59,FALSE)</f>
        <v>0</v>
      </c>
      <c r="Q28" s="136">
        <f>VLOOKUP(B19,'A3. Company OutputsFINAL'!A:FY,60,FALSE)</f>
        <v>0</v>
      </c>
      <c r="R28" s="137">
        <f>VLOOKUP(B19,'A3. Company OutputsFINAL'!A:FY,61,FALSE)</f>
        <v>0</v>
      </c>
    </row>
    <row r="29" spans="1:18" ht="28" customHeight="1">
      <c r="B29" s="114" t="str">
        <f>VLOOKUP(B19,'A3. Company OutputsFINAL'!A:FY,62,FALSE)</f>
        <v>Azufre (elemental)</v>
      </c>
      <c r="C29" s="99">
        <f>VLOOKUP(B19,'A3. Company OutputsFINAL'!A:FY,63,FALSE)</f>
        <v>0</v>
      </c>
      <c r="D29" s="100">
        <f>VLOOKUP(B19,'A3. Company OutputsFINAL'!A:FY,64,FALSE)</f>
        <v>0</v>
      </c>
      <c r="E29" s="95"/>
      <c r="F29" s="115" t="str">
        <f>VLOOKUP(B19,'A3. Company OutputsFINAL'!A:FY,69,FALSE)</f>
        <v>Industria química</v>
      </c>
      <c r="G29" s="116" t="str">
        <f>VLOOKUP(B19,'A3. Company OutputsFINAL'!A:FY,70,FALSE)</f>
        <v>Refinería de níquel</v>
      </c>
      <c r="H29" s="116">
        <f>VLOOKUP(B19,'A3. Company OutputsFINAL'!A:FY,71,FALSE)</f>
        <v>0</v>
      </c>
      <c r="I29" s="116">
        <f>VLOOKUP(B19,'A3. Company OutputsFINAL'!A:FY,72,FALSE)</f>
        <v>0</v>
      </c>
      <c r="J29" s="116">
        <f>VLOOKUP(B19,'A3. Company OutputsFINAL'!A:FY,73,FALSE)</f>
        <v>0</v>
      </c>
      <c r="K29" s="131">
        <f>VLOOKUP(B19,'A3. Company OutputsFINAL'!A:FY,74,FALSE)</f>
        <v>0</v>
      </c>
      <c r="L29" s="124" t="str">
        <f>VLOOKUP(B19,'A3. Company OutputsFINAL'!A:FY,75,FALSE)</f>
        <v>Kwinana</v>
      </c>
      <c r="M29" s="125">
        <f>VLOOKUP(B19,'A3. Company OutputsFINAL'!A:FY,76,FALSE)</f>
        <v>0</v>
      </c>
      <c r="N29" s="125">
        <f>VLOOKUP(B19,'A3. Company OutputsFINAL'!A:FY,77,FALSE)</f>
        <v>0</v>
      </c>
      <c r="O29" s="125">
        <f>VLOOKUP(B19,'A3. Company OutputsFINAL'!A:FY,78,FALSE)</f>
        <v>0</v>
      </c>
      <c r="P29" s="125">
        <f>VLOOKUP(B19,'A3. Company OutputsFINAL'!A:FY,79,FALSE)</f>
        <v>0</v>
      </c>
      <c r="Q29" s="136">
        <f>VLOOKUP(B19,'A3. Company OutputsFINAL'!A:FY,80,FALSE)</f>
        <v>0</v>
      </c>
      <c r="R29" s="137">
        <f>VLOOKUP(B19,'A3. Company OutputsFINAL'!A:FY,81,FALSE)</f>
        <v>0</v>
      </c>
    </row>
    <row r="30" spans="1:18" ht="28" customHeight="1">
      <c r="B30" s="114">
        <f>VLOOKUP(B19,'A3. Company OutputsFINAL'!A:FY,82,FALSE)</f>
        <v>0</v>
      </c>
      <c r="C30" s="99">
        <f>VLOOKUP(B19,'A3. Company OutputsFINAL'!A:FY,83,FALSE)</f>
        <v>0</v>
      </c>
      <c r="D30" s="100">
        <f>VLOOKUP(B19,'A3. Company OutputsFINAL'!A:FY,84,FALSE)</f>
        <v>0</v>
      </c>
      <c r="E30" s="95"/>
      <c r="F30" s="115">
        <f>VLOOKUP(B19,'A3. Company OutputsFINAL'!A:FY,89,FALSE)</f>
        <v>0</v>
      </c>
      <c r="G30" s="116">
        <f>VLOOKUP(B19,'A3. Company OutputsFINAL'!A:FY,90,FALSE)</f>
        <v>0</v>
      </c>
      <c r="H30" s="116">
        <f>VLOOKUP(B19,'A3. Company OutputsFINAL'!A:FY,91,FALSE)</f>
        <v>0</v>
      </c>
      <c r="I30" s="116">
        <f>VLOOKUP(B19,'A3. Company OutputsFINAL'!A:FY,92,FALSE)</f>
        <v>0</v>
      </c>
      <c r="J30" s="116">
        <f>VLOOKUP(B19,'A3. Company OutputsFINAL'!A:FY,93,FALSE)</f>
        <v>0</v>
      </c>
      <c r="K30" s="131">
        <f>VLOOKUP(B19,'A3. Company OutputsFINAL'!A:FY,94,FALSE)</f>
        <v>0</v>
      </c>
      <c r="L30" s="124">
        <f>VLOOKUP(B19,'A3. Company OutputsFINAL'!A:FY,95,FALSE)</f>
        <v>0</v>
      </c>
      <c r="M30" s="125">
        <f>VLOOKUP(B19,'A3. Company OutputsFINAL'!A:FY,96,FALSE)</f>
        <v>0</v>
      </c>
      <c r="N30" s="125">
        <f>VLOOKUP(B19,'A3. Company OutputsFINAL'!A:FY,97,FALSE)</f>
        <v>0</v>
      </c>
      <c r="O30" s="125">
        <f>VLOOKUP(B19,'A3. Company OutputsFINAL'!A:FY,98,FALSE)</f>
        <v>0</v>
      </c>
      <c r="P30" s="125">
        <f>VLOOKUP(B19,'A3. Company OutputsFINAL'!A:FY,99,FALSE)</f>
        <v>0</v>
      </c>
      <c r="Q30" s="136">
        <f>VLOOKUP(B19,'A3. Company OutputsFINAL'!A:FY,100,FALSE)</f>
        <v>0</v>
      </c>
      <c r="R30" s="137">
        <f>VLOOKUP(B19,'A3. Company OutputsFINAL'!A:FY,101,FALSE)</f>
        <v>0</v>
      </c>
    </row>
    <row r="31" spans="1:18" ht="28" customHeight="1">
      <c r="B31" s="114">
        <f>VLOOKUP(B19,'A3. Company OutputsFINAL'!A:FY,102,FALSE)</f>
        <v>0</v>
      </c>
      <c r="C31" s="99">
        <f>VLOOKUP(B19,'A3. Company OutputsFINAL'!A:FY,103,FALSE)</f>
        <v>0</v>
      </c>
      <c r="D31" s="100">
        <f>VLOOKUP(B19,'A3. Company OutputsFINAL'!A:FY,104,FALSE)</f>
        <v>0</v>
      </c>
      <c r="E31" s="95"/>
      <c r="F31" s="115">
        <f>VLOOKUP(B19,'A3. Company OutputsFINAL'!A:FY,109,FALSE)</f>
        <v>0</v>
      </c>
      <c r="G31" s="116">
        <f>VLOOKUP(B19,'A3. Company OutputsFINAL'!A:FY,110,FALSE)</f>
        <v>0</v>
      </c>
      <c r="H31" s="116">
        <f>VLOOKUP(B19,'A3. Company OutputsFINAL'!A:FY,111,FALSE)</f>
        <v>0</v>
      </c>
      <c r="I31" s="116">
        <f>VLOOKUP(B19,'A3. Company OutputsFINAL'!A:FY,112,FALSE)</f>
        <v>0</v>
      </c>
      <c r="J31" s="116">
        <f>VLOOKUP(B19,'A3. Company OutputsFINAL'!A:FY,113,FALSE)</f>
        <v>0</v>
      </c>
      <c r="K31" s="131">
        <f>VLOOKUP(B19,'A3. Company OutputsFINAL'!A:FY,114,FALSE)</f>
        <v>0</v>
      </c>
      <c r="L31" s="124">
        <f>VLOOKUP(B19,'A3. Company OutputsFINAL'!A:FY,115,FALSE)</f>
        <v>0</v>
      </c>
      <c r="M31" s="125">
        <f>VLOOKUP(B19,'A3. Company OutputsFINAL'!A:FY,116,FALSE)</f>
        <v>0</v>
      </c>
      <c r="N31" s="125">
        <f>VLOOKUP(B19,'A3. Company OutputsFINAL'!A:FY,117,FALSE)</f>
        <v>0</v>
      </c>
      <c r="O31" s="125">
        <f>VLOOKUP(B19,'A3. Company OutputsFINAL'!A:FY,118,FALSE)</f>
        <v>0</v>
      </c>
      <c r="P31" s="125">
        <f>VLOOKUP(B19,'A3. Company OutputsFINAL'!A:FY,119,FALSE)</f>
        <v>0</v>
      </c>
      <c r="Q31" s="136">
        <f>VLOOKUP(B19,'A3. Company OutputsFINAL'!A:FY,120,FALSE)</f>
        <v>0</v>
      </c>
      <c r="R31" s="137">
        <f>VLOOKUP(B19,'A3. Company OutputsFINAL'!A:FY,121,FALSE)</f>
        <v>0</v>
      </c>
    </row>
    <row r="32" spans="1:18" ht="28" customHeight="1">
      <c r="B32" s="114">
        <f>VLOOKUP(B19,'A3. Company OutputsFINAL'!A:FY,122,FALSE)</f>
        <v>0</v>
      </c>
      <c r="C32" s="99">
        <f>VLOOKUP(B19,'A3. Company OutputsFINAL'!A:FY,123,FALSE)</f>
        <v>0</v>
      </c>
      <c r="D32" s="100">
        <f>VLOOKUP(B19,'A3. Company OutputsFINAL'!A:FY,124,FALSE)</f>
        <v>0</v>
      </c>
      <c r="E32" s="95"/>
      <c r="F32" s="115">
        <f>VLOOKUP(B19,'A3. Company OutputsFINAL'!A:FY,129,FALSE)</f>
        <v>0</v>
      </c>
      <c r="G32" s="116">
        <f>VLOOKUP(B19,'A3. Company OutputsFINAL'!A:FY,130,FALSE)</f>
        <v>0</v>
      </c>
      <c r="H32" s="116">
        <f>VLOOKUP(B19,'A3. Company OutputsFINAL'!A:FY,131,FALSE)</f>
        <v>0</v>
      </c>
      <c r="I32" s="116">
        <f>VLOOKUP(B19,'A3. Company OutputsFINAL'!A:FY,131,FALSE)</f>
        <v>0</v>
      </c>
      <c r="J32" s="116">
        <f>VLOOKUP(B19,'A3. Company OutputsFINAL'!A:FY,133,FALSE)</f>
        <v>0</v>
      </c>
      <c r="K32" s="131">
        <f>VLOOKUP(B19,'A3. Company OutputsFINAL'!A:FY,134,FALSE)</f>
        <v>0</v>
      </c>
      <c r="L32" s="124">
        <f>VLOOKUP(B19,'A3. Company OutputsFINAL'!A:FY,135,FALSE)</f>
        <v>0</v>
      </c>
      <c r="M32" s="125">
        <f>VLOOKUP(B19,'A3. Company OutputsFINAL'!A:FY,136,FALSE)</f>
        <v>0</v>
      </c>
      <c r="N32" s="125">
        <f>VLOOKUP(B19,'A3. Company OutputsFINAL'!A:FY,137,FALSE)</f>
        <v>0</v>
      </c>
      <c r="O32" s="125">
        <f>VLOOKUP(B19,'A3. Company OutputsFINAL'!A:FY,138,FALSE)</f>
        <v>0</v>
      </c>
      <c r="P32" s="125">
        <f>VLOOKUP(B19,'A3. Company OutputsFINAL'!A:FY,139,FALSE)</f>
        <v>0</v>
      </c>
      <c r="Q32" s="125">
        <f>VLOOKUP(B19,'A3. Company OutputsFINAL'!A:FY,140,FALSE)</f>
        <v>0</v>
      </c>
      <c r="R32" s="137">
        <f>VLOOKUP(B19,'A3. Company OutputsFINAL'!A:FY,141,FALSE)</f>
        <v>0</v>
      </c>
    </row>
    <row r="33" spans="2:18" ht="28" customHeight="1">
      <c r="B33" s="117">
        <f>VLOOKUP(B19,'A3. Company OutputsFINAL'!A:FY,142,FALSE)</f>
        <v>0</v>
      </c>
      <c r="C33" s="104">
        <f>VLOOKUP(B19,'A3. Company OutputsFINAL'!A:FY,143,FALSE)</f>
        <v>0</v>
      </c>
      <c r="D33" s="105">
        <f>VLOOKUP(B19,'A3. Company OutputsFINAL'!A:FY,144,FALSE)</f>
        <v>0</v>
      </c>
      <c r="E33" s="95"/>
      <c r="F33" s="118">
        <f>VLOOKUP(B19,'A3. Company OutputsFINAL'!A:FY,149,FALSE)</f>
        <v>0</v>
      </c>
      <c r="G33" s="119">
        <f>VLOOKUP(B19,'A3. Company OutputsFINAL'!A:FY,150,FALSE)</f>
        <v>0</v>
      </c>
      <c r="H33" s="119">
        <f>VLOOKUP(B19,'A3. Company OutputsFINAL'!A:FY,151,FALSE)</f>
        <v>0</v>
      </c>
      <c r="I33" s="119">
        <f>VLOOKUP(B19,'A3. Company OutputsFINAL'!A:FY,151,FALSE)</f>
        <v>0</v>
      </c>
      <c r="J33" s="119">
        <f>VLOOKUP(B19,'A3. Company OutputsFINAL'!A:FY,153,FALSE)</f>
        <v>0</v>
      </c>
      <c r="K33" s="132">
        <f>VLOOKUP(B19,'A3. Company OutputsFINAL'!A:FY,154,FALSE)</f>
        <v>0</v>
      </c>
      <c r="L33" s="127">
        <f>VLOOKUP(B19,'A3. Company OutputsFINAL'!A:FY,155,FALSE)</f>
        <v>0</v>
      </c>
      <c r="M33" s="128">
        <f>VLOOKUP(B19,'A3. Company OutputsFINAL'!A:FY,156,FALSE)</f>
        <v>0</v>
      </c>
      <c r="N33" s="128">
        <f>VLOOKUP(B19,'A3. Company OutputsFINAL'!A:FY,157,FALSE)</f>
        <v>0</v>
      </c>
      <c r="O33" s="128">
        <f>VLOOKUP(B19,'A3. Company OutputsFINAL'!A:FY,158,FALSE)</f>
        <v>0</v>
      </c>
      <c r="P33" s="128">
        <f>VLOOKUP(B19,'A3. Company OutputsFINAL'!A:FY,159,FALSE)</f>
        <v>0</v>
      </c>
      <c r="Q33" s="128">
        <f>VLOOKUP(B19,'A3. Company OutputsFINAL'!A:FY,160,FALSE)</f>
        <v>0</v>
      </c>
      <c r="R33" s="138">
        <f>VLOOKUP(B19,'A3. Company OutputsFINAL'!A:FY,161,FALSE)</f>
        <v>0</v>
      </c>
    </row>
    <row r="34" spans="2:18" ht="21" customHeight="1"/>
  </sheetData>
  <sheetProtection formatCells="0" formatColumns="0" formatRows="0"/>
  <mergeCells count="8">
    <mergeCell ref="B2:M2"/>
    <mergeCell ref="C4:D4"/>
    <mergeCell ref="F4:K4"/>
    <mergeCell ref="L4:Q4"/>
    <mergeCell ref="C25:D25"/>
    <mergeCell ref="F25:K25"/>
    <mergeCell ref="L25:Q25"/>
    <mergeCell ref="B19:B21"/>
  </mergeCells>
  <pageMargins left="0.39370078740157499" right="0.39370078740157499" top="0.59055118110236204" bottom="0.39370078740157499" header="0.23622047244094499" footer="0.23622047244094499"/>
  <pageSetup paperSize="9" scale="46" orientation="landscape"/>
  <headerFooter>
    <oddFooter>&amp;CPage &amp;P of &amp;N</oddFooter>
  </headerFooter>
  <drawing r:id="rId1"/>
  <extLst>
    <ext xmlns:x14="http://schemas.microsoft.com/office/spreadsheetml/2009/9/main" uri="{CCE6A557-97BC-4b89-ADB6-D9C93CAAB3DF}">
      <x14:dataValidations xmlns:xm="http://schemas.microsoft.com/office/excel/2006/main" count="1">
        <x14:dataValidation type="list" allowBlank="1" showInputMessage="1" showErrorMessage="1" prompt="Seleccione" xr:uid="{00000000-0002-0000-0200-000000000000}">
          <x14:formula1>
            <xm:f>'A.2 Company inputsFINAL'!$A$2:$A$42</xm:f>
          </x14:formula1>
          <xm:sqref>B19:B21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I38"/>
  <sheetViews>
    <sheetView showGridLines="0" showRowColHeaders="0" workbookViewId="0">
      <pane ySplit="2" topLeftCell="A3" activePane="bottomLeft" state="frozen"/>
      <selection pane="bottomLeft" activeCell="E10" sqref="E10"/>
    </sheetView>
  </sheetViews>
  <sheetFormatPr defaultColWidth="8.54296875" defaultRowHeight="14.5"/>
  <cols>
    <col min="1" max="1" width="2" style="73" customWidth="1"/>
    <col min="2" max="2" width="165.453125" style="73" customWidth="1"/>
    <col min="3" max="16384" width="8.54296875" style="73"/>
  </cols>
  <sheetData>
    <row r="1" spans="2:9" s="71" customFormat="1" ht="22" customHeight="1">
      <c r="B1" s="74" t="s">
        <v>49</v>
      </c>
      <c r="C1" s="75"/>
    </row>
    <row r="2" spans="2:9" s="71" customFormat="1" ht="42.65" customHeight="1">
      <c r="B2" s="313" t="s">
        <v>67</v>
      </c>
      <c r="C2" s="304"/>
      <c r="D2" s="304"/>
      <c r="E2" s="304"/>
      <c r="F2" s="304"/>
      <c r="G2" s="76"/>
      <c r="H2" s="76"/>
      <c r="I2" s="76"/>
    </row>
    <row r="3" spans="2:9" ht="8.15" customHeight="1">
      <c r="B3" s="77"/>
    </row>
    <row r="4" spans="2:9" s="72" customFormat="1" ht="19" customHeight="1">
      <c r="B4" s="78" t="s">
        <v>68</v>
      </c>
    </row>
    <row r="5" spans="2:9" s="72" customFormat="1" ht="19" customHeight="1">
      <c r="B5" s="79" t="s">
        <v>69</v>
      </c>
    </row>
    <row r="6" spans="2:9" s="72" customFormat="1" ht="19" customHeight="1">
      <c r="B6" s="79" t="s">
        <v>70</v>
      </c>
    </row>
    <row r="7" spans="2:9" s="72" customFormat="1" ht="19" customHeight="1">
      <c r="B7" s="80" t="s">
        <v>71</v>
      </c>
    </row>
    <row r="8" spans="2:9" s="72" customFormat="1" ht="19" customHeight="1">
      <c r="B8" s="79" t="s">
        <v>72</v>
      </c>
    </row>
    <row r="9" spans="2:9" s="72" customFormat="1" ht="19" customHeight="1">
      <c r="B9" s="78" t="s">
        <v>73</v>
      </c>
    </row>
    <row r="10" spans="2:9" s="72" customFormat="1" ht="19" customHeight="1">
      <c r="B10" s="81" t="s">
        <v>74</v>
      </c>
    </row>
    <row r="11" spans="2:9" s="72" customFormat="1" ht="19" customHeight="1">
      <c r="B11" s="81" t="s">
        <v>75</v>
      </c>
    </row>
    <row r="12" spans="2:9" s="72" customFormat="1" ht="19" customHeight="1">
      <c r="B12" s="78" t="s">
        <v>76</v>
      </c>
    </row>
    <row r="13" spans="2:9" s="72" customFormat="1" ht="19" customHeight="1">
      <c r="B13" s="82" t="s">
        <v>77</v>
      </c>
    </row>
    <row r="14" spans="2:9" s="72" customFormat="1" ht="19" customHeight="1">
      <c r="B14" s="82" t="s">
        <v>78</v>
      </c>
    </row>
    <row r="15" spans="2:9" s="72" customFormat="1" ht="19" customHeight="1">
      <c r="B15" s="78" t="s">
        <v>79</v>
      </c>
    </row>
    <row r="16" spans="2:9" s="72" customFormat="1" ht="19" customHeight="1">
      <c r="B16" s="81" t="s">
        <v>80</v>
      </c>
    </row>
    <row r="17" spans="2:2" s="72" customFormat="1" ht="19" customHeight="1">
      <c r="B17" s="81" t="s">
        <v>81</v>
      </c>
    </row>
    <row r="18" spans="2:2" s="72" customFormat="1" ht="19" customHeight="1">
      <c r="B18" s="81" t="s">
        <v>82</v>
      </c>
    </row>
    <row r="19" spans="2:2" s="72" customFormat="1" ht="19" customHeight="1">
      <c r="B19" s="78" t="s">
        <v>83</v>
      </c>
    </row>
    <row r="20" spans="2:2" s="72" customFormat="1" ht="19" customHeight="1">
      <c r="B20" s="82" t="s">
        <v>84</v>
      </c>
    </row>
    <row r="21" spans="2:2" s="72" customFormat="1" ht="28.5" customHeight="1">
      <c r="B21" s="82" t="s">
        <v>85</v>
      </c>
    </row>
    <row r="22" spans="2:2" s="72" customFormat="1" ht="19" customHeight="1">
      <c r="B22" s="83" t="s">
        <v>86</v>
      </c>
    </row>
    <row r="23" spans="2:2" s="72" customFormat="1" ht="19" customHeight="1">
      <c r="B23" s="81" t="s">
        <v>80</v>
      </c>
    </row>
    <row r="24" spans="2:2" s="72" customFormat="1" ht="19" customHeight="1">
      <c r="B24" s="84" t="s">
        <v>87</v>
      </c>
    </row>
    <row r="25" spans="2:2" s="72" customFormat="1" ht="19" customHeight="1">
      <c r="B25" s="82" t="s">
        <v>88</v>
      </c>
    </row>
    <row r="26" spans="2:2" s="72" customFormat="1" ht="19" customHeight="1">
      <c r="B26" s="82" t="s">
        <v>89</v>
      </c>
    </row>
    <row r="27" spans="2:2" s="72" customFormat="1" ht="19" customHeight="1">
      <c r="B27" s="85" t="s">
        <v>90</v>
      </c>
    </row>
    <row r="28" spans="2:2" s="72" customFormat="1" ht="19" customHeight="1">
      <c r="B28" s="81" t="s">
        <v>80</v>
      </c>
    </row>
    <row r="29" spans="2:2" s="72" customFormat="1" ht="19" customHeight="1">
      <c r="B29" s="81" t="s">
        <v>91</v>
      </c>
    </row>
    <row r="30" spans="2:2" s="72" customFormat="1" ht="19" customHeight="1">
      <c r="B30" s="84" t="s">
        <v>92</v>
      </c>
    </row>
    <row r="31" spans="2:2" s="72" customFormat="1" ht="19" customHeight="1">
      <c r="B31" s="82" t="s">
        <v>69</v>
      </c>
    </row>
    <row r="32" spans="2:2" s="72" customFormat="1" ht="19" customHeight="1">
      <c r="B32" s="78" t="s">
        <v>93</v>
      </c>
    </row>
    <row r="33" spans="2:2" s="72" customFormat="1" ht="28.5" customHeight="1">
      <c r="B33" s="82" t="s">
        <v>94</v>
      </c>
    </row>
    <row r="34" spans="2:2" s="72" customFormat="1" ht="19" customHeight="1">
      <c r="B34" s="83" t="s">
        <v>95</v>
      </c>
    </row>
    <row r="35" spans="2:2" s="72" customFormat="1" ht="19" customHeight="1">
      <c r="B35" s="81" t="s">
        <v>96</v>
      </c>
    </row>
    <row r="36" spans="2:2" ht="19" customHeight="1"/>
    <row r="37" spans="2:2" ht="19" customHeight="1"/>
    <row r="38" spans="2:2" ht="19" customHeight="1"/>
  </sheetData>
  <sheetProtection formatCells="0" formatColumns="0" formatRows="0"/>
  <mergeCells count="1">
    <mergeCell ref="B2:F2"/>
  </mergeCells>
  <hyperlinks>
    <hyperlink ref="B12" r:id="rId1" xr:uid="{00000000-0004-0000-0300-000000000000}"/>
    <hyperlink ref="B15" r:id="rId2" xr:uid="{00000000-0004-0000-0300-000001000000}"/>
    <hyperlink ref="B19" r:id="rId3" xr:uid="{00000000-0004-0000-0300-000002000000}"/>
    <hyperlink ref="B9" r:id="rId4" xr:uid="{00000000-0004-0000-0300-000003000000}"/>
    <hyperlink ref="B4" r:id="rId5" xr:uid="{00000000-0004-0000-0300-000004000000}"/>
    <hyperlink ref="B7" r:id="rId6" xr:uid="{00000000-0004-0000-0300-000005000000}"/>
    <hyperlink ref="B32" r:id="rId7" xr:uid="{00000000-0004-0000-0300-000006000000}"/>
  </hyperlinks>
  <pageMargins left="0.39370078740157499" right="0.39370078740157499" top="0.59055118110236204" bottom="0.39370078740157499" header="0.23622047244094499" footer="0.23622047244094499"/>
  <pageSetup paperSize="9" scale="61" orientation="landscape"/>
  <headerFooter>
    <oddFooter>&amp;CPage &amp;P of &amp;N</oddFooter>
  </headerFooter>
  <drawing r:id="rId8"/>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Z82"/>
  <sheetViews>
    <sheetView topLeftCell="G85" workbookViewId="0">
      <selection activeCell="F4" sqref="F4"/>
    </sheetView>
  </sheetViews>
  <sheetFormatPr defaultColWidth="8.54296875" defaultRowHeight="13"/>
  <cols>
    <col min="1" max="1" width="20.1796875" style="52" customWidth="1"/>
    <col min="2" max="2" width="18.7265625" style="36" customWidth="1"/>
    <col min="3" max="3" width="14.81640625" style="36" customWidth="1"/>
    <col min="4" max="4" width="15.54296875" style="36" customWidth="1"/>
    <col min="5" max="5" width="11.26953125" style="36" customWidth="1"/>
    <col min="6" max="6" width="13.7265625" style="36" customWidth="1"/>
    <col min="7" max="7" width="8.54296875" style="36"/>
    <col min="8" max="8" width="17.7265625" style="53" customWidth="1"/>
    <col min="9" max="9" width="15.7265625" style="54" customWidth="1"/>
    <col min="10" max="10" width="16" style="36" customWidth="1"/>
    <col min="11" max="11" width="15" style="36" customWidth="1"/>
    <col min="12" max="12" width="12.7265625" style="36" customWidth="1"/>
    <col min="13" max="13" width="8.453125" style="52" customWidth="1"/>
    <col min="14" max="14" width="18.26953125" style="53" customWidth="1"/>
    <col min="15" max="15" width="28.26953125" style="36" customWidth="1"/>
    <col min="16" max="17" width="18.26953125" style="36" customWidth="1"/>
    <col min="18" max="18" width="25.81640625" style="36" customWidth="1"/>
    <col min="19" max="19" width="15.7265625" style="52" customWidth="1"/>
    <col min="20" max="20" width="34.1796875" style="53" customWidth="1"/>
    <col min="21" max="21" width="29" style="36" customWidth="1"/>
    <col min="22" max="22" width="30.1796875" style="36" customWidth="1"/>
    <col min="23" max="23" width="17.1796875" style="36" customWidth="1"/>
    <col min="24" max="24" width="13.54296875" style="36" customWidth="1"/>
    <col min="25" max="25" width="11.81640625" style="52" customWidth="1"/>
    <col min="26" max="26" width="73.7265625" style="36" customWidth="1"/>
    <col min="27" max="27" width="68.81640625" style="36" customWidth="1"/>
    <col min="28" max="16384" width="8.54296875" style="36"/>
  </cols>
  <sheetData>
    <row r="1" spans="1:26" ht="39">
      <c r="A1" s="55" t="s">
        <v>97</v>
      </c>
      <c r="B1" s="56" t="s">
        <v>98</v>
      </c>
      <c r="C1" s="56"/>
      <c r="D1" s="56"/>
      <c r="E1" s="56"/>
      <c r="F1" s="56"/>
      <c r="G1" s="56"/>
      <c r="H1" s="57" t="s">
        <v>54</v>
      </c>
      <c r="I1" s="64"/>
      <c r="J1" s="65"/>
      <c r="K1" s="65"/>
      <c r="L1" s="65"/>
      <c r="M1" s="66"/>
      <c r="N1" s="57" t="s">
        <v>55</v>
      </c>
      <c r="O1" s="65"/>
      <c r="P1" s="65"/>
      <c r="Q1" s="65"/>
      <c r="R1" s="65"/>
      <c r="S1" s="66"/>
      <c r="T1" s="57" t="s">
        <v>99</v>
      </c>
      <c r="U1" s="65"/>
      <c r="V1" s="65"/>
      <c r="W1" s="65"/>
      <c r="X1" s="65"/>
      <c r="Y1" s="66"/>
      <c r="Z1" s="65" t="s">
        <v>100</v>
      </c>
    </row>
    <row r="2" spans="1:26">
      <c r="A2" s="58" t="s">
        <v>101</v>
      </c>
      <c r="B2" s="59">
        <v>0</v>
      </c>
      <c r="C2" s="59">
        <v>0</v>
      </c>
      <c r="D2" s="59">
        <v>0</v>
      </c>
      <c r="E2" s="59">
        <v>0</v>
      </c>
      <c r="F2" s="59">
        <v>0</v>
      </c>
      <c r="G2" s="59">
        <v>0</v>
      </c>
      <c r="H2" s="60">
        <v>0</v>
      </c>
      <c r="I2" s="67">
        <v>0</v>
      </c>
      <c r="J2" s="60">
        <v>0</v>
      </c>
      <c r="K2" s="60">
        <v>0</v>
      </c>
      <c r="L2" s="59">
        <v>0</v>
      </c>
      <c r="M2" s="68">
        <v>0</v>
      </c>
      <c r="N2" s="60">
        <v>0</v>
      </c>
      <c r="O2" s="59">
        <v>0</v>
      </c>
      <c r="P2" s="59">
        <v>0</v>
      </c>
      <c r="Q2" s="59">
        <v>0</v>
      </c>
      <c r="R2" s="59">
        <v>0</v>
      </c>
      <c r="S2" s="68">
        <v>0</v>
      </c>
      <c r="T2" s="60">
        <v>0</v>
      </c>
      <c r="U2" s="60">
        <v>0</v>
      </c>
      <c r="V2" s="60">
        <v>0</v>
      </c>
      <c r="W2" s="60">
        <v>0</v>
      </c>
      <c r="X2" s="59">
        <v>0</v>
      </c>
      <c r="Y2" s="68">
        <v>0</v>
      </c>
      <c r="Z2" s="59">
        <v>0</v>
      </c>
    </row>
    <row r="3" spans="1:26" ht="26.5">
      <c r="A3" s="52" t="s">
        <v>102</v>
      </c>
      <c r="B3" s="36" t="s">
        <v>103</v>
      </c>
      <c r="H3" s="53" t="s">
        <v>104</v>
      </c>
      <c r="I3" s="54" t="s">
        <v>105</v>
      </c>
      <c r="N3" s="53" t="s">
        <v>642</v>
      </c>
      <c r="T3" s="70" t="s">
        <v>107</v>
      </c>
      <c r="U3" s="36" t="s">
        <v>95</v>
      </c>
      <c r="Z3" s="63" t="s">
        <v>108</v>
      </c>
    </row>
    <row r="4" spans="1:26" ht="26">
      <c r="A4" s="52" t="s">
        <v>103</v>
      </c>
      <c r="B4" s="36" t="s">
        <v>102</v>
      </c>
      <c r="H4" s="53" t="s">
        <v>104</v>
      </c>
      <c r="I4" s="54" t="s">
        <v>105</v>
      </c>
      <c r="N4" s="53" t="s">
        <v>642</v>
      </c>
      <c r="T4" s="53" t="s">
        <v>107</v>
      </c>
      <c r="U4" s="36" t="s">
        <v>95</v>
      </c>
      <c r="Z4" s="63" t="s">
        <v>108</v>
      </c>
    </row>
    <row r="5" spans="1:26" ht="26">
      <c r="A5" s="52" t="s">
        <v>109</v>
      </c>
      <c r="B5" s="36" t="s">
        <v>110</v>
      </c>
      <c r="H5" s="53" t="s">
        <v>111</v>
      </c>
      <c r="I5" s="54" t="s">
        <v>112</v>
      </c>
      <c r="N5" s="53" t="s">
        <v>113</v>
      </c>
      <c r="O5" s="36" t="s">
        <v>114</v>
      </c>
      <c r="T5" s="53" t="s">
        <v>115</v>
      </c>
      <c r="U5" s="36" t="s">
        <v>95</v>
      </c>
      <c r="Z5" s="36" t="s">
        <v>116</v>
      </c>
    </row>
    <row r="6" spans="1:26" ht="26">
      <c r="A6" s="52" t="s">
        <v>110</v>
      </c>
      <c r="B6" s="36" t="s">
        <v>109</v>
      </c>
      <c r="H6" s="53" t="s">
        <v>111</v>
      </c>
      <c r="I6" s="54" t="s">
        <v>112</v>
      </c>
      <c r="N6" s="53" t="s">
        <v>113</v>
      </c>
      <c r="O6" s="36" t="s">
        <v>114</v>
      </c>
      <c r="T6" s="53" t="s">
        <v>115</v>
      </c>
      <c r="U6" s="36" t="s">
        <v>95</v>
      </c>
      <c r="Z6" s="36" t="s">
        <v>116</v>
      </c>
    </row>
    <row r="7" spans="1:26" ht="26">
      <c r="A7" s="52" t="s">
        <v>117</v>
      </c>
      <c r="H7" s="53" t="s">
        <v>114</v>
      </c>
      <c r="N7" s="53" t="s">
        <v>642</v>
      </c>
      <c r="T7" s="53" t="s">
        <v>95</v>
      </c>
      <c r="Z7" s="36" t="s">
        <v>118</v>
      </c>
    </row>
    <row r="8" spans="1:26" ht="26">
      <c r="A8" s="61" t="s">
        <v>119</v>
      </c>
      <c r="B8" s="36" t="s">
        <v>120</v>
      </c>
      <c r="H8" s="62" t="s">
        <v>121</v>
      </c>
      <c r="I8" s="69" t="s">
        <v>122</v>
      </c>
      <c r="J8" s="63" t="s">
        <v>112</v>
      </c>
      <c r="K8" s="63"/>
      <c r="N8" s="53" t="s">
        <v>123</v>
      </c>
      <c r="T8" s="53" t="s">
        <v>107</v>
      </c>
      <c r="U8" s="36" t="s">
        <v>124</v>
      </c>
      <c r="V8" s="36" t="s">
        <v>125</v>
      </c>
    </row>
    <row r="9" spans="1:26" ht="26">
      <c r="A9" s="61" t="s">
        <v>120</v>
      </c>
      <c r="B9" s="36" t="s">
        <v>119</v>
      </c>
      <c r="H9" s="62" t="s">
        <v>121</v>
      </c>
      <c r="I9" s="69" t="s">
        <v>122</v>
      </c>
      <c r="J9" s="63"/>
      <c r="K9" s="63"/>
      <c r="N9" s="53" t="s">
        <v>123</v>
      </c>
      <c r="T9" s="53" t="s">
        <v>107</v>
      </c>
      <c r="U9" s="36" t="s">
        <v>124</v>
      </c>
    </row>
    <row r="10" spans="1:26" ht="26">
      <c r="A10" s="52" t="s">
        <v>126</v>
      </c>
      <c r="B10" s="36" t="s">
        <v>127</v>
      </c>
      <c r="C10" s="63"/>
      <c r="D10" s="63"/>
      <c r="E10" s="63"/>
      <c r="H10" s="62" t="s">
        <v>128</v>
      </c>
      <c r="N10" s="53" t="s">
        <v>129</v>
      </c>
      <c r="T10" s="53" t="s">
        <v>115</v>
      </c>
      <c r="Z10" s="36" t="s">
        <v>130</v>
      </c>
    </row>
    <row r="11" spans="1:26" ht="26">
      <c r="A11" s="52" t="s">
        <v>127</v>
      </c>
      <c r="B11" s="36" t="s">
        <v>126</v>
      </c>
      <c r="C11" s="63"/>
      <c r="D11" s="63"/>
      <c r="E11" s="63"/>
      <c r="H11" s="62" t="s">
        <v>128</v>
      </c>
      <c r="N11" s="53" t="s">
        <v>129</v>
      </c>
      <c r="T11" s="53" t="s">
        <v>115</v>
      </c>
      <c r="Z11" s="36" t="s">
        <v>131</v>
      </c>
    </row>
    <row r="12" spans="1:26" ht="39">
      <c r="A12" s="52" t="s">
        <v>132</v>
      </c>
      <c r="B12" s="36" t="s">
        <v>133</v>
      </c>
      <c r="C12" s="63" t="s">
        <v>134</v>
      </c>
      <c r="D12" s="63" t="s">
        <v>135</v>
      </c>
      <c r="E12" s="36" t="s">
        <v>136</v>
      </c>
      <c r="F12" s="36" t="s">
        <v>137</v>
      </c>
      <c r="H12" s="53" t="s">
        <v>138</v>
      </c>
      <c r="I12" s="69" t="s">
        <v>139</v>
      </c>
      <c r="J12" s="36" t="s">
        <v>111</v>
      </c>
      <c r="K12" s="36" t="s">
        <v>140</v>
      </c>
      <c r="N12" s="53" t="s">
        <v>113</v>
      </c>
      <c r="O12" s="36" t="s">
        <v>64</v>
      </c>
      <c r="P12" s="36" t="s">
        <v>141</v>
      </c>
      <c r="Q12" s="36" t="s">
        <v>142</v>
      </c>
      <c r="R12" s="36" t="s">
        <v>143</v>
      </c>
      <c r="T12" s="53" t="s">
        <v>107</v>
      </c>
      <c r="U12" s="36" t="s">
        <v>144</v>
      </c>
      <c r="V12" s="36" t="s">
        <v>115</v>
      </c>
      <c r="W12" s="36" t="s">
        <v>145</v>
      </c>
      <c r="X12" s="36" t="s">
        <v>146</v>
      </c>
    </row>
    <row r="13" spans="1:26" ht="26">
      <c r="A13" s="52" t="s">
        <v>147</v>
      </c>
      <c r="B13" s="36" t="s">
        <v>148</v>
      </c>
      <c r="C13" s="63"/>
      <c r="H13" s="53" t="s">
        <v>149</v>
      </c>
      <c r="N13" s="62" t="s">
        <v>112</v>
      </c>
      <c r="T13" s="53" t="s">
        <v>150</v>
      </c>
      <c r="Z13" s="36" t="s">
        <v>151</v>
      </c>
    </row>
    <row r="14" spans="1:26" ht="26">
      <c r="A14" s="61" t="s">
        <v>152</v>
      </c>
      <c r="B14" s="36" t="s">
        <v>153</v>
      </c>
      <c r="H14" s="53" t="s">
        <v>154</v>
      </c>
      <c r="N14" s="53" t="s">
        <v>155</v>
      </c>
      <c r="T14" s="53" t="s">
        <v>156</v>
      </c>
      <c r="Z14" s="36" t="s">
        <v>157</v>
      </c>
    </row>
    <row r="15" spans="1:26" ht="26">
      <c r="A15" s="52" t="s">
        <v>153</v>
      </c>
      <c r="B15" s="63" t="s">
        <v>152</v>
      </c>
      <c r="C15" s="63"/>
      <c r="H15" s="53" t="s">
        <v>154</v>
      </c>
      <c r="N15" s="53" t="s">
        <v>155</v>
      </c>
      <c r="T15" s="53" t="s">
        <v>156</v>
      </c>
      <c r="Z15" s="36" t="s">
        <v>157</v>
      </c>
    </row>
    <row r="16" spans="1:26">
      <c r="A16" s="52" t="s">
        <v>158</v>
      </c>
      <c r="B16" s="36" t="s">
        <v>159</v>
      </c>
      <c r="C16" s="63"/>
      <c r="D16" s="63"/>
      <c r="E16" s="63"/>
      <c r="H16" s="53" t="s">
        <v>128</v>
      </c>
      <c r="N16" s="53" t="s">
        <v>138</v>
      </c>
      <c r="T16" s="53" t="s">
        <v>115</v>
      </c>
    </row>
    <row r="17" spans="1:26">
      <c r="A17" s="52" t="s">
        <v>160</v>
      </c>
      <c r="B17" s="36" t="s">
        <v>161</v>
      </c>
      <c r="C17" s="36" t="s">
        <v>162</v>
      </c>
      <c r="H17" s="53" t="s">
        <v>112</v>
      </c>
      <c r="N17" s="53" t="s">
        <v>104</v>
      </c>
      <c r="O17" s="36" t="s">
        <v>163</v>
      </c>
      <c r="T17" s="53" t="s">
        <v>150</v>
      </c>
      <c r="U17" s="36" t="s">
        <v>125</v>
      </c>
      <c r="Z17" s="36" t="s">
        <v>164</v>
      </c>
    </row>
    <row r="18" spans="1:26" ht="26">
      <c r="A18" s="52" t="s">
        <v>165</v>
      </c>
      <c r="H18" s="53" t="s">
        <v>112</v>
      </c>
      <c r="N18" s="53" t="s">
        <v>143</v>
      </c>
      <c r="O18" s="63" t="s">
        <v>166</v>
      </c>
      <c r="T18" s="53" t="s">
        <v>145</v>
      </c>
    </row>
    <row r="19" spans="1:26" ht="39">
      <c r="A19" s="52" t="s">
        <v>167</v>
      </c>
      <c r="B19" s="36" t="s">
        <v>168</v>
      </c>
      <c r="H19" s="53" t="s">
        <v>112</v>
      </c>
      <c r="N19" s="53" t="s">
        <v>143</v>
      </c>
      <c r="T19" s="62" t="s">
        <v>146</v>
      </c>
      <c r="U19" s="36" t="s">
        <v>169</v>
      </c>
      <c r="V19" s="36" t="s">
        <v>125</v>
      </c>
      <c r="Z19" s="36" t="s">
        <v>170</v>
      </c>
    </row>
    <row r="20" spans="1:26" ht="26">
      <c r="A20" s="52" t="s">
        <v>171</v>
      </c>
      <c r="H20" s="62" t="s">
        <v>113</v>
      </c>
      <c r="I20" s="54" t="s">
        <v>64</v>
      </c>
      <c r="N20" s="53" t="s">
        <v>172</v>
      </c>
      <c r="T20" s="53" t="s">
        <v>144</v>
      </c>
      <c r="U20" s="36" t="s">
        <v>145</v>
      </c>
      <c r="Z20" s="36" t="s">
        <v>173</v>
      </c>
    </row>
    <row r="21" spans="1:26">
      <c r="A21" s="52" t="s">
        <v>174</v>
      </c>
      <c r="G21" s="52"/>
      <c r="H21" s="36" t="s">
        <v>175</v>
      </c>
      <c r="N21" s="53" t="s">
        <v>176</v>
      </c>
      <c r="T21" s="53" t="s">
        <v>144</v>
      </c>
    </row>
    <row r="22" spans="1:26" ht="26">
      <c r="A22" s="61" t="s">
        <v>177</v>
      </c>
      <c r="B22" s="36" t="s">
        <v>178</v>
      </c>
      <c r="G22" s="52"/>
      <c r="H22" s="63" t="s">
        <v>138</v>
      </c>
      <c r="N22" s="62" t="s">
        <v>179</v>
      </c>
      <c r="O22" s="36" t="s">
        <v>180</v>
      </c>
      <c r="T22" s="62" t="s">
        <v>107</v>
      </c>
      <c r="U22" s="36" t="s">
        <v>181</v>
      </c>
      <c r="Z22" s="36" t="s">
        <v>182</v>
      </c>
    </row>
    <row r="23" spans="1:26" ht="39">
      <c r="A23" s="52" t="s">
        <v>183</v>
      </c>
      <c r="B23" s="63" t="s">
        <v>58</v>
      </c>
      <c r="G23" s="52"/>
      <c r="H23" s="63" t="s">
        <v>113</v>
      </c>
      <c r="I23" s="54" t="s">
        <v>184</v>
      </c>
      <c r="J23" s="36" t="s">
        <v>185</v>
      </c>
      <c r="K23" s="36" t="s">
        <v>112</v>
      </c>
      <c r="N23" s="53" t="s">
        <v>186</v>
      </c>
      <c r="O23" s="36" t="s">
        <v>187</v>
      </c>
      <c r="P23" s="36" t="s">
        <v>143</v>
      </c>
      <c r="T23" s="53" t="s">
        <v>107</v>
      </c>
      <c r="U23" s="36" t="s">
        <v>124</v>
      </c>
      <c r="V23" s="36" t="s">
        <v>144</v>
      </c>
      <c r="W23" s="36" t="s">
        <v>145</v>
      </c>
      <c r="Z23" s="36" t="s">
        <v>188</v>
      </c>
    </row>
    <row r="24" spans="1:26" ht="26">
      <c r="A24" s="52" t="s">
        <v>189</v>
      </c>
      <c r="G24" s="52"/>
      <c r="H24" s="36" t="s">
        <v>190</v>
      </c>
      <c r="I24" s="69"/>
      <c r="N24" s="53" t="s">
        <v>191</v>
      </c>
      <c r="T24" s="53" t="s">
        <v>192</v>
      </c>
    </row>
    <row r="25" spans="1:26" ht="39">
      <c r="A25" s="52" t="s">
        <v>34</v>
      </c>
      <c r="G25" s="52"/>
      <c r="H25" s="36" t="s">
        <v>163</v>
      </c>
      <c r="I25" s="54" t="s">
        <v>138</v>
      </c>
      <c r="J25" s="36" t="s">
        <v>154</v>
      </c>
      <c r="N25" s="36" t="s">
        <v>149</v>
      </c>
      <c r="O25" s="36" t="s">
        <v>193</v>
      </c>
      <c r="P25" s="36" t="s">
        <v>194</v>
      </c>
      <c r="Q25" s="36" t="s">
        <v>195</v>
      </c>
      <c r="R25" s="36" t="s">
        <v>196</v>
      </c>
      <c r="S25" s="52" t="s">
        <v>197</v>
      </c>
      <c r="T25" s="36" t="s">
        <v>124</v>
      </c>
      <c r="U25" s="36" t="s">
        <v>95</v>
      </c>
      <c r="V25" s="36" t="s">
        <v>156</v>
      </c>
      <c r="W25" s="36" t="s">
        <v>115</v>
      </c>
      <c r="Z25" s="36" t="s">
        <v>198</v>
      </c>
    </row>
    <row r="26" spans="1:26">
      <c r="A26" s="52" t="s">
        <v>199</v>
      </c>
      <c r="C26" s="63"/>
      <c r="G26" s="52"/>
      <c r="H26" s="36" t="s">
        <v>112</v>
      </c>
      <c r="N26" s="36" t="s">
        <v>104</v>
      </c>
      <c r="T26" s="36" t="s">
        <v>150</v>
      </c>
      <c r="Z26" s="36" t="s">
        <v>200</v>
      </c>
    </row>
    <row r="27" spans="1:26" ht="39">
      <c r="A27" s="52" t="s">
        <v>201</v>
      </c>
      <c r="G27" s="52"/>
      <c r="H27" s="36" t="s">
        <v>202</v>
      </c>
      <c r="N27" s="36" t="s">
        <v>112</v>
      </c>
      <c r="T27" s="36" t="s">
        <v>150</v>
      </c>
      <c r="Z27" s="36" t="s">
        <v>203</v>
      </c>
    </row>
    <row r="28" spans="1:26" ht="27.75" customHeight="1">
      <c r="A28" s="52" t="s">
        <v>204</v>
      </c>
      <c r="B28" s="36" t="s">
        <v>205</v>
      </c>
      <c r="C28" s="36" t="s">
        <v>206</v>
      </c>
      <c r="G28" s="52"/>
      <c r="H28" s="63" t="s">
        <v>207</v>
      </c>
      <c r="N28" s="36" t="s">
        <v>143</v>
      </c>
      <c r="T28" s="63" t="s">
        <v>146</v>
      </c>
    </row>
    <row r="29" spans="1:26" ht="26">
      <c r="A29" s="52" t="s">
        <v>205</v>
      </c>
      <c r="B29" s="36" t="s">
        <v>204</v>
      </c>
      <c r="C29" s="36" t="s">
        <v>206</v>
      </c>
      <c r="G29" s="52"/>
      <c r="H29" s="63" t="s">
        <v>207</v>
      </c>
      <c r="N29" s="53" t="s">
        <v>143</v>
      </c>
      <c r="T29" s="63" t="s">
        <v>146</v>
      </c>
    </row>
    <row r="30" spans="1:26" ht="26">
      <c r="A30" s="36" t="s">
        <v>206</v>
      </c>
      <c r="B30" s="53" t="s">
        <v>205</v>
      </c>
      <c r="C30" s="36" t="s">
        <v>204</v>
      </c>
      <c r="H30" s="62" t="s">
        <v>207</v>
      </c>
      <c r="N30" s="53" t="s">
        <v>143</v>
      </c>
      <c r="T30" s="63" t="s">
        <v>146</v>
      </c>
    </row>
    <row r="31" spans="1:26" ht="26">
      <c r="A31" s="61" t="s">
        <v>208</v>
      </c>
      <c r="B31" s="36" t="s">
        <v>209</v>
      </c>
      <c r="H31" s="53" t="s">
        <v>138</v>
      </c>
      <c r="N31" s="36" t="s">
        <v>210</v>
      </c>
      <c r="O31" s="63" t="s">
        <v>211</v>
      </c>
      <c r="P31" s="63" t="s">
        <v>179</v>
      </c>
      <c r="Q31" s="36" t="s">
        <v>212</v>
      </c>
      <c r="T31" s="36" t="s">
        <v>156</v>
      </c>
    </row>
    <row r="32" spans="1:26" ht="26">
      <c r="A32" s="36" t="s">
        <v>213</v>
      </c>
      <c r="B32" s="53"/>
      <c r="H32" s="62" t="s">
        <v>113</v>
      </c>
      <c r="I32" s="54" t="s">
        <v>64</v>
      </c>
      <c r="N32" s="36" t="s">
        <v>143</v>
      </c>
      <c r="O32" s="36" t="s">
        <v>214</v>
      </c>
      <c r="T32" s="36" t="s">
        <v>107</v>
      </c>
      <c r="U32" s="36" t="s">
        <v>144</v>
      </c>
      <c r="V32" s="36" t="s">
        <v>125</v>
      </c>
      <c r="W32" s="36" t="s">
        <v>115</v>
      </c>
      <c r="X32" s="36" t="s">
        <v>145</v>
      </c>
      <c r="Z32" s="36" t="s">
        <v>215</v>
      </c>
    </row>
    <row r="33" spans="1:26" ht="26">
      <c r="A33" s="52" t="s">
        <v>216</v>
      </c>
      <c r="B33" s="53" t="s">
        <v>217</v>
      </c>
      <c r="H33" s="53" t="s">
        <v>218</v>
      </c>
      <c r="I33" s="54" t="s">
        <v>219</v>
      </c>
      <c r="J33" s="36" t="s">
        <v>211</v>
      </c>
      <c r="K33" s="63"/>
      <c r="N33" s="36" t="s">
        <v>220</v>
      </c>
      <c r="O33" s="36" t="s">
        <v>210</v>
      </c>
      <c r="P33" s="36" t="s">
        <v>179</v>
      </c>
      <c r="T33" s="36" t="s">
        <v>124</v>
      </c>
      <c r="U33" s="36" t="s">
        <v>221</v>
      </c>
      <c r="V33" s="36" t="s">
        <v>156</v>
      </c>
    </row>
    <row r="34" spans="1:26" ht="26">
      <c r="A34" s="52" t="s">
        <v>217</v>
      </c>
      <c r="B34" s="36" t="s">
        <v>216</v>
      </c>
      <c r="H34" s="53" t="s">
        <v>218</v>
      </c>
      <c r="I34" s="54" t="s">
        <v>222</v>
      </c>
      <c r="J34" s="36" t="s">
        <v>211</v>
      </c>
      <c r="K34" s="63"/>
      <c r="N34" s="36" t="s">
        <v>220</v>
      </c>
      <c r="O34" s="36" t="s">
        <v>210</v>
      </c>
      <c r="P34" s="36" t="s">
        <v>179</v>
      </c>
      <c r="T34" s="36" t="s">
        <v>124</v>
      </c>
      <c r="U34" s="36" t="s">
        <v>221</v>
      </c>
      <c r="V34" s="36" t="s">
        <v>156</v>
      </c>
    </row>
    <row r="35" spans="1:26" ht="26">
      <c r="A35" s="36" t="s">
        <v>223</v>
      </c>
      <c r="B35" s="53" t="s">
        <v>224</v>
      </c>
      <c r="H35" s="53" t="s">
        <v>121</v>
      </c>
      <c r="N35" s="36" t="s">
        <v>225</v>
      </c>
      <c r="O35" s="36" t="s">
        <v>186</v>
      </c>
      <c r="T35" s="36" t="s">
        <v>107</v>
      </c>
      <c r="U35" s="36" t="s">
        <v>124</v>
      </c>
      <c r="Z35" s="36" t="s">
        <v>226</v>
      </c>
    </row>
    <row r="36" spans="1:26">
      <c r="A36" s="61" t="s">
        <v>227</v>
      </c>
      <c r="H36" s="53" t="s">
        <v>228</v>
      </c>
      <c r="N36" s="36" t="s">
        <v>229</v>
      </c>
      <c r="T36" s="36" t="s">
        <v>124</v>
      </c>
    </row>
    <row r="37" spans="1:26" ht="26">
      <c r="A37" s="52" t="s">
        <v>230</v>
      </c>
      <c r="H37" s="53" t="s">
        <v>231</v>
      </c>
      <c r="N37" s="53" t="s">
        <v>154</v>
      </c>
      <c r="O37" s="36" t="s">
        <v>232</v>
      </c>
      <c r="S37" s="36"/>
      <c r="T37" s="53" t="s">
        <v>156</v>
      </c>
    </row>
    <row r="38" spans="1:26" ht="26">
      <c r="A38" s="61" t="s">
        <v>58</v>
      </c>
      <c r="B38" s="36" t="s">
        <v>183</v>
      </c>
      <c r="H38" s="62" t="s">
        <v>113</v>
      </c>
      <c r="I38" s="54" t="s">
        <v>184</v>
      </c>
      <c r="J38" s="36" t="s">
        <v>185</v>
      </c>
      <c r="K38" s="36" t="s">
        <v>112</v>
      </c>
      <c r="N38" s="53" t="s">
        <v>186</v>
      </c>
      <c r="O38" s="36" t="s">
        <v>187</v>
      </c>
      <c r="P38" s="36" t="s">
        <v>143</v>
      </c>
      <c r="T38" s="53" t="s">
        <v>107</v>
      </c>
      <c r="U38" s="36" t="s">
        <v>124</v>
      </c>
      <c r="V38" s="36" t="s">
        <v>144</v>
      </c>
      <c r="W38" s="36" t="s">
        <v>145</v>
      </c>
      <c r="Z38" s="36" t="s">
        <v>233</v>
      </c>
    </row>
    <row r="39" spans="1:26" ht="26">
      <c r="A39" s="36" t="s">
        <v>234</v>
      </c>
      <c r="B39" s="53"/>
      <c r="C39" s="63"/>
      <c r="D39" s="63"/>
      <c r="E39" s="63"/>
      <c r="H39" s="53" t="s">
        <v>235</v>
      </c>
      <c r="N39" s="53" t="s">
        <v>104</v>
      </c>
      <c r="T39" s="53" t="s">
        <v>124</v>
      </c>
    </row>
    <row r="40" spans="1:26" ht="26">
      <c r="A40" s="52" t="s">
        <v>162</v>
      </c>
      <c r="B40" s="36" t="s">
        <v>161</v>
      </c>
      <c r="C40" s="36" t="s">
        <v>160</v>
      </c>
      <c r="H40" s="53" t="s">
        <v>112</v>
      </c>
      <c r="I40" s="54" t="s">
        <v>236</v>
      </c>
      <c r="N40" s="53" t="s">
        <v>104</v>
      </c>
      <c r="O40" s="36" t="s">
        <v>163</v>
      </c>
      <c r="T40" s="53" t="s">
        <v>150</v>
      </c>
      <c r="U40" s="36" t="s">
        <v>125</v>
      </c>
      <c r="Z40" s="36" t="s">
        <v>164</v>
      </c>
    </row>
    <row r="41" spans="1:26" ht="24">
      <c r="A41" s="61" t="s">
        <v>237</v>
      </c>
      <c r="C41" s="63"/>
      <c r="D41" s="63"/>
      <c r="E41" s="63"/>
      <c r="F41" s="63"/>
      <c r="G41" s="63"/>
      <c r="H41" s="62" t="s">
        <v>238</v>
      </c>
      <c r="N41" s="53" t="s">
        <v>229</v>
      </c>
      <c r="T41" s="53" t="s">
        <v>144</v>
      </c>
    </row>
    <row r="42" spans="1:26" ht="39">
      <c r="A42" s="52" t="s">
        <v>133</v>
      </c>
      <c r="B42" s="63" t="s">
        <v>135</v>
      </c>
      <c r="C42" s="63" t="s">
        <v>134</v>
      </c>
      <c r="D42" s="36" t="s">
        <v>132</v>
      </c>
      <c r="E42" s="36" t="s">
        <v>136</v>
      </c>
      <c r="F42" s="52" t="s">
        <v>137</v>
      </c>
      <c r="H42" s="36" t="s">
        <v>138</v>
      </c>
      <c r="I42" s="69" t="s">
        <v>139</v>
      </c>
      <c r="J42" s="36" t="s">
        <v>111</v>
      </c>
      <c r="K42" s="36" t="s">
        <v>140</v>
      </c>
      <c r="N42" s="53" t="s">
        <v>113</v>
      </c>
      <c r="O42" s="36" t="s">
        <v>64</v>
      </c>
      <c r="P42" s="36" t="s">
        <v>141</v>
      </c>
      <c r="Q42" s="36" t="s">
        <v>142</v>
      </c>
      <c r="R42" s="36" t="s">
        <v>143</v>
      </c>
      <c r="S42" s="52" t="s">
        <v>239</v>
      </c>
      <c r="T42" s="53" t="s">
        <v>107</v>
      </c>
      <c r="U42" s="36" t="s">
        <v>144</v>
      </c>
      <c r="V42" s="36" t="s">
        <v>115</v>
      </c>
      <c r="W42" s="36" t="s">
        <v>145</v>
      </c>
      <c r="X42" s="36" t="s">
        <v>146</v>
      </c>
    </row>
    <row r="43" spans="1:26" ht="26">
      <c r="A43" s="52" t="s">
        <v>240</v>
      </c>
      <c r="B43" s="36" t="s">
        <v>241</v>
      </c>
      <c r="H43" s="53" t="s">
        <v>155</v>
      </c>
      <c r="I43" s="54" t="s">
        <v>231</v>
      </c>
      <c r="N43" s="53" t="s">
        <v>138</v>
      </c>
      <c r="T43" s="62" t="s">
        <v>107</v>
      </c>
      <c r="U43" s="36" t="s">
        <v>156</v>
      </c>
      <c r="Z43" s="36" t="s">
        <v>242</v>
      </c>
    </row>
    <row r="44" spans="1:26">
      <c r="A44" s="52" t="s">
        <v>243</v>
      </c>
      <c r="H44" s="53" t="s">
        <v>229</v>
      </c>
      <c r="N44" s="53" t="s">
        <v>112</v>
      </c>
      <c r="O44" s="36" t="s">
        <v>235</v>
      </c>
      <c r="T44" s="53" t="s">
        <v>124</v>
      </c>
      <c r="Z44" s="36" t="s">
        <v>244</v>
      </c>
    </row>
    <row r="45" spans="1:26">
      <c r="A45" s="52" t="s">
        <v>159</v>
      </c>
      <c r="B45" s="36" t="s">
        <v>158</v>
      </c>
      <c r="H45" s="53" t="s">
        <v>128</v>
      </c>
      <c r="N45" s="53" t="s">
        <v>138</v>
      </c>
      <c r="T45" s="53" t="s">
        <v>115</v>
      </c>
    </row>
    <row r="46" spans="1:26" ht="26">
      <c r="A46" s="52" t="s">
        <v>224</v>
      </c>
      <c r="B46" s="36" t="s">
        <v>223</v>
      </c>
      <c r="H46" s="53" t="s">
        <v>121</v>
      </c>
      <c r="N46" s="53" t="s">
        <v>225</v>
      </c>
      <c r="O46" s="36" t="s">
        <v>186</v>
      </c>
      <c r="T46" s="53" t="s">
        <v>107</v>
      </c>
      <c r="U46" s="36" t="s">
        <v>124</v>
      </c>
      <c r="Z46" s="63" t="s">
        <v>226</v>
      </c>
    </row>
    <row r="47" spans="1:26" ht="26">
      <c r="A47" s="52" t="s">
        <v>245</v>
      </c>
      <c r="B47" s="36" t="s">
        <v>246</v>
      </c>
      <c r="H47" s="53" t="s">
        <v>138</v>
      </c>
      <c r="I47" s="54" t="s">
        <v>211</v>
      </c>
      <c r="J47" s="36" t="s">
        <v>222</v>
      </c>
      <c r="N47" s="53" t="s">
        <v>231</v>
      </c>
      <c r="O47" s="63"/>
      <c r="T47" s="53" t="s">
        <v>156</v>
      </c>
    </row>
    <row r="48" spans="1:26" ht="26">
      <c r="A48" s="52" t="s">
        <v>247</v>
      </c>
      <c r="C48" s="63"/>
      <c r="D48" s="63"/>
      <c r="E48" s="63"/>
      <c r="H48" s="53" t="s">
        <v>218</v>
      </c>
      <c r="I48" s="54" t="s">
        <v>222</v>
      </c>
      <c r="J48" s="36" t="s">
        <v>211</v>
      </c>
      <c r="K48" s="63" t="s">
        <v>207</v>
      </c>
      <c r="L48" s="36" t="s">
        <v>155</v>
      </c>
      <c r="N48" s="53" t="s">
        <v>220</v>
      </c>
      <c r="O48" s="36" t="s">
        <v>210</v>
      </c>
      <c r="T48" s="53" t="s">
        <v>124</v>
      </c>
      <c r="U48" s="36" t="s">
        <v>144</v>
      </c>
      <c r="V48" s="36" t="s">
        <v>156</v>
      </c>
    </row>
    <row r="49" spans="1:26" ht="39">
      <c r="A49" s="61" t="s">
        <v>135</v>
      </c>
      <c r="B49" s="36" t="s">
        <v>133</v>
      </c>
      <c r="C49" s="63" t="s">
        <v>134</v>
      </c>
      <c r="D49" s="36" t="s">
        <v>132</v>
      </c>
      <c r="E49" s="36" t="s">
        <v>136</v>
      </c>
      <c r="F49" s="36" t="s">
        <v>137</v>
      </c>
      <c r="H49" s="53" t="s">
        <v>138</v>
      </c>
      <c r="I49" s="69" t="s">
        <v>248</v>
      </c>
      <c r="J49" s="36" t="s">
        <v>111</v>
      </c>
      <c r="K49" s="36" t="s">
        <v>140</v>
      </c>
      <c r="N49" s="36" t="s">
        <v>113</v>
      </c>
      <c r="O49" s="36" t="s">
        <v>64</v>
      </c>
      <c r="P49" s="36" t="s">
        <v>141</v>
      </c>
      <c r="Q49" s="36" t="s">
        <v>142</v>
      </c>
      <c r="R49" s="36" t="s">
        <v>143</v>
      </c>
      <c r="S49" s="52" t="s">
        <v>239</v>
      </c>
      <c r="T49" s="36" t="s">
        <v>107</v>
      </c>
      <c r="U49" s="36" t="s">
        <v>144</v>
      </c>
      <c r="V49" s="36" t="s">
        <v>115</v>
      </c>
      <c r="W49" s="36" t="s">
        <v>145</v>
      </c>
      <c r="X49" s="36" t="s">
        <v>146</v>
      </c>
    </row>
    <row r="50" spans="1:26" ht="26">
      <c r="A50" s="61" t="s">
        <v>178</v>
      </c>
      <c r="B50" s="36" t="s">
        <v>177</v>
      </c>
      <c r="H50" s="62" t="s">
        <v>138</v>
      </c>
      <c r="N50" s="62" t="s">
        <v>179</v>
      </c>
      <c r="O50" s="36" t="s">
        <v>180</v>
      </c>
      <c r="T50" s="63" t="s">
        <v>107</v>
      </c>
      <c r="U50" s="36" t="s">
        <v>181</v>
      </c>
      <c r="Z50" s="36" t="s">
        <v>182</v>
      </c>
    </row>
    <row r="51" spans="1:26" ht="26">
      <c r="A51" s="36" t="s">
        <v>249</v>
      </c>
      <c r="B51" s="53" t="s">
        <v>249</v>
      </c>
      <c r="H51" s="53" t="s">
        <v>121</v>
      </c>
      <c r="N51" s="53" t="s">
        <v>143</v>
      </c>
      <c r="T51" s="36" t="s">
        <v>250</v>
      </c>
      <c r="U51" s="36" t="s">
        <v>145</v>
      </c>
    </row>
    <row r="52" spans="1:26" ht="26">
      <c r="A52" s="52" t="s">
        <v>249</v>
      </c>
      <c r="B52" s="36" t="s">
        <v>249</v>
      </c>
      <c r="C52" s="63"/>
      <c r="D52" s="63"/>
      <c r="E52" s="63"/>
      <c r="H52" s="53" t="s">
        <v>121</v>
      </c>
      <c r="N52" s="53" t="s">
        <v>143</v>
      </c>
      <c r="T52" s="36" t="s">
        <v>250</v>
      </c>
      <c r="U52" s="36" t="s">
        <v>145</v>
      </c>
    </row>
    <row r="53" spans="1:26" ht="26">
      <c r="A53" s="52" t="s">
        <v>148</v>
      </c>
      <c r="B53" s="36" t="s">
        <v>147</v>
      </c>
      <c r="C53" s="63"/>
      <c r="H53" s="53" t="s">
        <v>149</v>
      </c>
      <c r="N53" s="62" t="s">
        <v>112</v>
      </c>
      <c r="T53" s="36" t="s">
        <v>150</v>
      </c>
      <c r="Z53" s="36" t="s">
        <v>151</v>
      </c>
    </row>
    <row r="54" spans="1:26" ht="24">
      <c r="A54" s="36" t="s">
        <v>251</v>
      </c>
      <c r="B54" s="53" t="s">
        <v>252</v>
      </c>
      <c r="H54" s="62" t="s">
        <v>253</v>
      </c>
      <c r="I54" s="69" t="s">
        <v>121</v>
      </c>
      <c r="J54" s="63"/>
      <c r="K54" s="63"/>
      <c r="N54" s="62" t="s">
        <v>254</v>
      </c>
      <c r="O54" s="36" t="s">
        <v>225</v>
      </c>
      <c r="P54" s="36" t="s">
        <v>155</v>
      </c>
      <c r="Q54" s="63"/>
      <c r="T54" s="36" t="s">
        <v>255</v>
      </c>
    </row>
    <row r="55" spans="1:26" ht="39">
      <c r="A55" s="52" t="s">
        <v>256</v>
      </c>
      <c r="H55" s="53" t="s">
        <v>44</v>
      </c>
      <c r="N55" s="53" t="s">
        <v>143</v>
      </c>
      <c r="O55" s="36" t="s">
        <v>257</v>
      </c>
      <c r="T55" s="63" t="s">
        <v>146</v>
      </c>
      <c r="U55" s="36" t="s">
        <v>124</v>
      </c>
      <c r="V55" s="36" t="s">
        <v>144</v>
      </c>
      <c r="Z55" s="36" t="s">
        <v>258</v>
      </c>
    </row>
    <row r="56" spans="1:26" ht="26">
      <c r="A56" s="52" t="s">
        <v>259</v>
      </c>
      <c r="B56" s="36" t="s">
        <v>260</v>
      </c>
      <c r="H56" s="53" t="s">
        <v>207</v>
      </c>
      <c r="N56" s="36" t="s">
        <v>143</v>
      </c>
      <c r="T56" s="36" t="s">
        <v>145</v>
      </c>
      <c r="Z56" s="36" t="s">
        <v>261</v>
      </c>
    </row>
    <row r="57" spans="1:26" ht="26">
      <c r="A57" s="36" t="s">
        <v>262</v>
      </c>
      <c r="B57" s="62"/>
      <c r="C57" s="63"/>
      <c r="D57" s="63"/>
      <c r="H57" s="53" t="s">
        <v>263</v>
      </c>
      <c r="N57" s="36" t="s">
        <v>143</v>
      </c>
      <c r="T57" s="36" t="s">
        <v>250</v>
      </c>
      <c r="U57" s="36" t="s">
        <v>145</v>
      </c>
      <c r="Z57" s="36" t="s">
        <v>264</v>
      </c>
    </row>
    <row r="58" spans="1:26" ht="39">
      <c r="A58" s="61" t="s">
        <v>134</v>
      </c>
      <c r="B58" s="36" t="s">
        <v>133</v>
      </c>
      <c r="C58" s="63" t="s">
        <v>135</v>
      </c>
      <c r="D58" s="36" t="s">
        <v>132</v>
      </c>
      <c r="E58" s="36" t="s">
        <v>136</v>
      </c>
      <c r="F58" s="36" t="s">
        <v>137</v>
      </c>
      <c r="H58" s="53" t="s">
        <v>138</v>
      </c>
      <c r="I58" s="69" t="s">
        <v>139</v>
      </c>
      <c r="J58" s="36" t="s">
        <v>111</v>
      </c>
      <c r="K58" s="36" t="s">
        <v>140</v>
      </c>
      <c r="N58" s="53" t="s">
        <v>113</v>
      </c>
      <c r="O58" s="36" t="s">
        <v>64</v>
      </c>
      <c r="P58" s="36" t="s">
        <v>141</v>
      </c>
      <c r="Q58" s="36" t="s">
        <v>142</v>
      </c>
      <c r="R58" s="36" t="s">
        <v>143</v>
      </c>
      <c r="S58" s="52" t="s">
        <v>239</v>
      </c>
      <c r="T58" s="36" t="s">
        <v>107</v>
      </c>
      <c r="U58" s="36" t="s">
        <v>144</v>
      </c>
      <c r="V58" s="36" t="s">
        <v>115</v>
      </c>
      <c r="W58" s="36" t="s">
        <v>145</v>
      </c>
      <c r="X58" s="36" t="s">
        <v>146</v>
      </c>
    </row>
    <row r="59" spans="1:26" ht="26">
      <c r="A59" s="61" t="s">
        <v>265</v>
      </c>
      <c r="H59" s="62" t="s">
        <v>113</v>
      </c>
      <c r="I59" s="69" t="s">
        <v>266</v>
      </c>
      <c r="J59" s="63" t="s">
        <v>267</v>
      </c>
      <c r="K59" s="63"/>
      <c r="N59" s="62" t="s">
        <v>121</v>
      </c>
      <c r="O59" s="36" t="s">
        <v>104</v>
      </c>
      <c r="P59" s="36" t="s">
        <v>268</v>
      </c>
      <c r="Q59" s="63" t="s">
        <v>105</v>
      </c>
      <c r="R59" s="36" t="s">
        <v>269</v>
      </c>
      <c r="S59" s="52" t="s">
        <v>163</v>
      </c>
      <c r="T59" s="36" t="s">
        <v>255</v>
      </c>
      <c r="Z59" s="36" t="s">
        <v>270</v>
      </c>
    </row>
    <row r="60" spans="1:26" ht="39">
      <c r="A60" s="52" t="s">
        <v>271</v>
      </c>
      <c r="B60" s="36" t="s">
        <v>272</v>
      </c>
      <c r="H60" s="53" t="s">
        <v>112</v>
      </c>
      <c r="I60" s="54" t="s">
        <v>143</v>
      </c>
      <c r="J60" s="36" t="s">
        <v>266</v>
      </c>
      <c r="K60" s="36" t="s">
        <v>273</v>
      </c>
      <c r="L60" s="63" t="s">
        <v>113</v>
      </c>
      <c r="N60" s="62" t="s">
        <v>274</v>
      </c>
      <c r="O60" s="36" t="s">
        <v>175</v>
      </c>
      <c r="P60" s="63" t="s">
        <v>275</v>
      </c>
      <c r="Q60" s="63"/>
      <c r="T60" s="36" t="s">
        <v>107</v>
      </c>
      <c r="U60" s="36" t="s">
        <v>144</v>
      </c>
      <c r="V60" s="63" t="s">
        <v>250</v>
      </c>
      <c r="W60" s="36" t="s">
        <v>192</v>
      </c>
      <c r="X60" s="36" t="s">
        <v>146</v>
      </c>
      <c r="Y60" s="52" t="s">
        <v>145</v>
      </c>
      <c r="Z60" s="36" t="s">
        <v>276</v>
      </c>
    </row>
    <row r="61" spans="1:26" ht="24">
      <c r="A61" s="52" t="s">
        <v>277</v>
      </c>
      <c r="B61" s="63" t="s">
        <v>278</v>
      </c>
      <c r="C61" s="63"/>
      <c r="D61" s="63"/>
      <c r="E61" s="63"/>
      <c r="F61" s="63"/>
      <c r="H61" s="62" t="s">
        <v>207</v>
      </c>
      <c r="N61" s="53" t="s">
        <v>112</v>
      </c>
      <c r="T61" s="36" t="s">
        <v>150</v>
      </c>
      <c r="U61" s="36" t="s">
        <v>125</v>
      </c>
    </row>
    <row r="62" spans="1:26" ht="39">
      <c r="A62" s="52" t="s">
        <v>168</v>
      </c>
      <c r="B62" s="36" t="s">
        <v>167</v>
      </c>
      <c r="H62" s="53" t="s">
        <v>112</v>
      </c>
      <c r="N62" s="53" t="s">
        <v>143</v>
      </c>
      <c r="T62" s="63" t="s">
        <v>146</v>
      </c>
      <c r="U62" s="36" t="s">
        <v>169</v>
      </c>
      <c r="V62" s="36" t="s">
        <v>125</v>
      </c>
      <c r="Z62" s="36" t="s">
        <v>279</v>
      </c>
    </row>
    <row r="63" spans="1:26" ht="26">
      <c r="A63" s="52" t="s">
        <v>241</v>
      </c>
      <c r="B63" s="36" t="s">
        <v>240</v>
      </c>
      <c r="H63" s="53" t="s">
        <v>155</v>
      </c>
      <c r="I63" s="54" t="s">
        <v>231</v>
      </c>
      <c r="N63" s="53" t="s">
        <v>138</v>
      </c>
      <c r="T63" s="63" t="s">
        <v>107</v>
      </c>
      <c r="U63" s="36" t="s">
        <v>156</v>
      </c>
      <c r="Z63" s="36" t="s">
        <v>242</v>
      </c>
    </row>
    <row r="64" spans="1:26">
      <c r="A64" s="52" t="s">
        <v>280</v>
      </c>
      <c r="C64" s="63"/>
      <c r="D64" s="63"/>
      <c r="E64" s="63"/>
      <c r="H64" s="53" t="s">
        <v>121</v>
      </c>
      <c r="N64" s="53" t="s">
        <v>104</v>
      </c>
      <c r="O64" s="36" t="s">
        <v>122</v>
      </c>
      <c r="T64" s="36" t="s">
        <v>124</v>
      </c>
    </row>
    <row r="65" spans="1:26" ht="24">
      <c r="A65" s="36" t="s">
        <v>281</v>
      </c>
      <c r="B65" s="53"/>
      <c r="H65" s="53" t="s">
        <v>269</v>
      </c>
      <c r="N65" s="53" t="s">
        <v>104</v>
      </c>
      <c r="T65" s="36" t="s">
        <v>124</v>
      </c>
      <c r="Z65" s="63" t="s">
        <v>282</v>
      </c>
    </row>
    <row r="66" spans="1:26">
      <c r="A66" s="52" t="s">
        <v>161</v>
      </c>
      <c r="B66" s="36" t="s">
        <v>162</v>
      </c>
      <c r="C66" s="36" t="s">
        <v>160</v>
      </c>
      <c r="H66" s="53" t="s">
        <v>112</v>
      </c>
      <c r="N66" s="53" t="s">
        <v>104</v>
      </c>
      <c r="O66" s="36" t="s">
        <v>163</v>
      </c>
      <c r="T66" s="36" t="s">
        <v>150</v>
      </c>
      <c r="U66" s="36" t="s">
        <v>125</v>
      </c>
      <c r="Z66" s="36" t="s">
        <v>283</v>
      </c>
    </row>
    <row r="67" spans="1:26" ht="26">
      <c r="A67" s="36" t="s">
        <v>284</v>
      </c>
      <c r="B67" s="53" t="s">
        <v>285</v>
      </c>
      <c r="C67" s="36" t="s">
        <v>285</v>
      </c>
      <c r="H67" s="53" t="s">
        <v>207</v>
      </c>
      <c r="N67" s="53" t="s">
        <v>112</v>
      </c>
      <c r="O67" s="36" t="s">
        <v>143</v>
      </c>
      <c r="P67" s="36" t="s">
        <v>273</v>
      </c>
      <c r="T67" s="36" t="s">
        <v>125</v>
      </c>
      <c r="U67" s="36" t="s">
        <v>250</v>
      </c>
      <c r="V67" s="36" t="s">
        <v>192</v>
      </c>
    </row>
    <row r="68" spans="1:26" ht="26">
      <c r="A68" s="52" t="s">
        <v>285</v>
      </c>
      <c r="B68" s="36" t="s">
        <v>285</v>
      </c>
      <c r="C68" s="36" t="s">
        <v>284</v>
      </c>
      <c r="H68" s="53" t="s">
        <v>207</v>
      </c>
      <c r="N68" s="53" t="s">
        <v>112</v>
      </c>
      <c r="O68" s="36" t="s">
        <v>143</v>
      </c>
      <c r="P68" s="36" t="s">
        <v>273</v>
      </c>
      <c r="T68" s="36" t="s">
        <v>125</v>
      </c>
      <c r="U68" s="36" t="s">
        <v>250</v>
      </c>
      <c r="V68" s="36" t="s">
        <v>192</v>
      </c>
    </row>
    <row r="69" spans="1:26" ht="39">
      <c r="A69" s="52" t="s">
        <v>272</v>
      </c>
      <c r="B69" s="36" t="s">
        <v>271</v>
      </c>
      <c r="H69" s="53" t="s">
        <v>112</v>
      </c>
      <c r="I69" s="54" t="s">
        <v>143</v>
      </c>
      <c r="J69" s="36" t="s">
        <v>266</v>
      </c>
      <c r="K69" s="36" t="s">
        <v>273</v>
      </c>
      <c r="N69" s="62" t="s">
        <v>274</v>
      </c>
      <c r="O69" s="36" t="s">
        <v>175</v>
      </c>
      <c r="P69" s="63" t="s">
        <v>275</v>
      </c>
      <c r="Q69" s="63"/>
      <c r="T69" s="36" t="s">
        <v>107</v>
      </c>
      <c r="U69" s="36" t="s">
        <v>221</v>
      </c>
      <c r="V69" s="63" t="s">
        <v>250</v>
      </c>
      <c r="W69" s="36" t="s">
        <v>192</v>
      </c>
      <c r="X69" s="36" t="s">
        <v>146</v>
      </c>
      <c r="Y69" s="52" t="s">
        <v>145</v>
      </c>
      <c r="Z69" s="36" t="s">
        <v>286</v>
      </c>
    </row>
    <row r="70" spans="1:26" ht="26">
      <c r="A70" s="52" t="s">
        <v>287</v>
      </c>
      <c r="B70" s="36" t="s">
        <v>245</v>
      </c>
      <c r="C70" s="63"/>
      <c r="D70" s="63"/>
      <c r="E70" s="63"/>
      <c r="F70" s="63"/>
      <c r="H70" s="53" t="s">
        <v>138</v>
      </c>
      <c r="I70" s="54" t="s">
        <v>211</v>
      </c>
      <c r="J70" s="36" t="s">
        <v>222</v>
      </c>
      <c r="N70" s="53" t="s">
        <v>231</v>
      </c>
      <c r="T70" s="36" t="s">
        <v>156</v>
      </c>
    </row>
    <row r="71" spans="1:26" ht="26">
      <c r="A71" s="52" t="s">
        <v>260</v>
      </c>
      <c r="B71" s="36" t="s">
        <v>259</v>
      </c>
      <c r="H71" s="53" t="s">
        <v>207</v>
      </c>
      <c r="I71" s="54" t="s">
        <v>104</v>
      </c>
      <c r="N71" s="53" t="s">
        <v>143</v>
      </c>
      <c r="T71" s="36" t="s">
        <v>145</v>
      </c>
      <c r="U71" s="36" t="s">
        <v>95</v>
      </c>
      <c r="Z71" s="36" t="s">
        <v>261</v>
      </c>
    </row>
    <row r="72" spans="1:26" ht="39">
      <c r="A72" s="52" t="s">
        <v>136</v>
      </c>
      <c r="B72" s="36" t="s">
        <v>133</v>
      </c>
      <c r="C72" s="63" t="s">
        <v>134</v>
      </c>
      <c r="D72" s="63" t="s">
        <v>135</v>
      </c>
      <c r="E72" s="36" t="s">
        <v>132</v>
      </c>
      <c r="F72" s="36" t="s">
        <v>137</v>
      </c>
      <c r="H72" s="53" t="s">
        <v>138</v>
      </c>
      <c r="I72" s="69" t="s">
        <v>139</v>
      </c>
      <c r="J72" s="36" t="s">
        <v>111</v>
      </c>
      <c r="K72" s="36" t="s">
        <v>140</v>
      </c>
      <c r="N72" s="53" t="s">
        <v>113</v>
      </c>
      <c r="O72" s="36" t="s">
        <v>64</v>
      </c>
      <c r="P72" s="36" t="s">
        <v>141</v>
      </c>
      <c r="Q72" s="36" t="s">
        <v>142</v>
      </c>
      <c r="R72" s="36" t="s">
        <v>143</v>
      </c>
      <c r="S72" s="52" t="s">
        <v>239</v>
      </c>
      <c r="T72" s="36" t="s">
        <v>107</v>
      </c>
      <c r="U72" s="36" t="s">
        <v>144</v>
      </c>
      <c r="V72" s="36" t="s">
        <v>115</v>
      </c>
      <c r="W72" s="36" t="s">
        <v>145</v>
      </c>
      <c r="X72" s="36" t="s">
        <v>146</v>
      </c>
    </row>
    <row r="73" spans="1:26" ht="24">
      <c r="A73" s="61" t="s">
        <v>288</v>
      </c>
      <c r="H73" s="62" t="s">
        <v>207</v>
      </c>
      <c r="N73" s="62" t="s">
        <v>112</v>
      </c>
      <c r="O73" s="36" t="s">
        <v>143</v>
      </c>
      <c r="P73" s="36" t="s">
        <v>289</v>
      </c>
      <c r="T73" s="63" t="s">
        <v>146</v>
      </c>
      <c r="U73" s="36" t="s">
        <v>169</v>
      </c>
      <c r="V73" s="36" t="s">
        <v>125</v>
      </c>
      <c r="Z73" s="63" t="s">
        <v>290</v>
      </c>
    </row>
    <row r="74" spans="1:26" ht="24">
      <c r="A74" s="52" t="s">
        <v>278</v>
      </c>
      <c r="B74" s="36" t="s">
        <v>277</v>
      </c>
      <c r="H74" s="62" t="s">
        <v>207</v>
      </c>
      <c r="N74" s="53" t="s">
        <v>112</v>
      </c>
      <c r="T74" s="36" t="s">
        <v>150</v>
      </c>
      <c r="U74" s="36" t="s">
        <v>125</v>
      </c>
    </row>
    <row r="75" spans="1:26" ht="26">
      <c r="A75" s="52" t="s">
        <v>285</v>
      </c>
      <c r="B75" s="63" t="s">
        <v>285</v>
      </c>
      <c r="C75" s="36" t="s">
        <v>284</v>
      </c>
      <c r="D75" s="63"/>
      <c r="E75" s="63"/>
      <c r="F75" s="63"/>
      <c r="H75" s="53" t="s">
        <v>207</v>
      </c>
      <c r="N75" s="53" t="s">
        <v>112</v>
      </c>
      <c r="O75" s="36" t="s">
        <v>143</v>
      </c>
      <c r="T75" s="53" t="s">
        <v>125</v>
      </c>
      <c r="U75" s="36" t="s">
        <v>250</v>
      </c>
    </row>
    <row r="76" spans="1:26">
      <c r="A76" s="52" t="s">
        <v>252</v>
      </c>
      <c r="B76" s="36" t="s">
        <v>251</v>
      </c>
      <c r="H76" s="53" t="s">
        <v>642</v>
      </c>
      <c r="I76" s="69" t="s">
        <v>121</v>
      </c>
      <c r="J76" s="63"/>
      <c r="K76" s="63"/>
      <c r="N76" s="62" t="s">
        <v>254</v>
      </c>
      <c r="O76" s="36" t="s">
        <v>225</v>
      </c>
      <c r="P76" s="36" t="s">
        <v>155</v>
      </c>
      <c r="Q76" s="63"/>
      <c r="T76" s="36" t="s">
        <v>255</v>
      </c>
    </row>
    <row r="77" spans="1:26" ht="26">
      <c r="A77" s="52" t="s">
        <v>291</v>
      </c>
      <c r="H77" s="53" t="s">
        <v>292</v>
      </c>
      <c r="N77" s="53" t="s">
        <v>197</v>
      </c>
      <c r="T77" s="36" t="s">
        <v>115</v>
      </c>
      <c r="Z77" s="36" t="s">
        <v>293</v>
      </c>
    </row>
    <row r="78" spans="1:26" ht="39">
      <c r="A78" s="52" t="s">
        <v>137</v>
      </c>
      <c r="B78" s="36" t="s">
        <v>133</v>
      </c>
      <c r="C78" s="63" t="s">
        <v>134</v>
      </c>
      <c r="D78" s="63" t="s">
        <v>135</v>
      </c>
      <c r="E78" s="36" t="s">
        <v>136</v>
      </c>
      <c r="F78" s="36" t="s">
        <v>132</v>
      </c>
      <c r="H78" s="53" t="s">
        <v>138</v>
      </c>
      <c r="I78" s="69" t="s">
        <v>139</v>
      </c>
      <c r="J78" s="36" t="s">
        <v>111</v>
      </c>
      <c r="K78" s="36" t="s">
        <v>140</v>
      </c>
      <c r="N78" s="53" t="s">
        <v>113</v>
      </c>
      <c r="O78" s="36" t="s">
        <v>64</v>
      </c>
      <c r="P78" s="36" t="s">
        <v>141</v>
      </c>
      <c r="Q78" s="36" t="s">
        <v>142</v>
      </c>
      <c r="R78" s="36" t="s">
        <v>143</v>
      </c>
      <c r="S78" s="52" t="s">
        <v>239</v>
      </c>
      <c r="T78" s="53" t="s">
        <v>107</v>
      </c>
      <c r="U78" s="36" t="s">
        <v>144</v>
      </c>
      <c r="V78" s="36" t="s">
        <v>115</v>
      </c>
      <c r="W78" s="36" t="s">
        <v>145</v>
      </c>
      <c r="X78" s="36" t="s">
        <v>146</v>
      </c>
    </row>
    <row r="79" spans="1:26" ht="24">
      <c r="A79" s="61" t="s">
        <v>294</v>
      </c>
      <c r="D79" s="63"/>
      <c r="H79" s="62" t="s">
        <v>105</v>
      </c>
      <c r="N79" s="62" t="s">
        <v>179</v>
      </c>
      <c r="O79" s="36" t="s">
        <v>155</v>
      </c>
      <c r="T79" s="62" t="s">
        <v>107</v>
      </c>
      <c r="U79" s="36" t="s">
        <v>144</v>
      </c>
      <c r="Z79" s="36" t="s">
        <v>295</v>
      </c>
    </row>
    <row r="80" spans="1:26">
      <c r="A80" s="52" t="s">
        <v>296</v>
      </c>
      <c r="C80" s="63"/>
      <c r="D80" s="63"/>
      <c r="E80" s="63"/>
      <c r="H80" s="53" t="s">
        <v>114</v>
      </c>
      <c r="N80" s="53" t="s">
        <v>104</v>
      </c>
      <c r="T80" s="53" t="s">
        <v>95</v>
      </c>
      <c r="Z80" s="36" t="s">
        <v>297</v>
      </c>
    </row>
    <row r="81" spans="3:7">
      <c r="C81" s="63"/>
      <c r="D81" s="63"/>
      <c r="E81" s="63"/>
      <c r="F81" s="63"/>
      <c r="G81" s="63"/>
    </row>
    <row r="82" spans="3:7">
      <c r="C82" s="63"/>
      <c r="D82" s="63"/>
      <c r="E82" s="63"/>
      <c r="F82" s="63"/>
      <c r="G82" s="63"/>
    </row>
  </sheetData>
  <sheetProtection selectLockedCells="1" selectUnlockedCells="1"/>
  <autoFilter ref="A3:A80" xr:uid="{00000000-0009-0000-0000-000004000000}"/>
  <sortState xmlns:xlrd2="http://schemas.microsoft.com/office/spreadsheetml/2017/richdata2" ref="A3:Z82">
    <sortCondition ref="A82"/>
  </sortState>
  <pageMargins left="0.7" right="0.7" top="0.75" bottom="0.75" header="0.3" footer="0.3"/>
  <pageSetup paperSize="9"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T42"/>
  <sheetViews>
    <sheetView zoomScale="85" zoomScaleNormal="85" workbookViewId="0">
      <selection activeCell="P2" sqref="P2"/>
    </sheetView>
  </sheetViews>
  <sheetFormatPr defaultColWidth="8.54296875" defaultRowHeight="14.5"/>
  <cols>
    <col min="1" max="1" width="21" style="6" customWidth="1"/>
    <col min="2" max="2" width="22" style="6" customWidth="1"/>
    <col min="3" max="3" width="20.54296875" style="6" customWidth="1"/>
    <col min="4" max="4" width="14.1796875" style="6" customWidth="1"/>
    <col min="5" max="8" width="8.54296875" style="6"/>
    <col min="9" max="9" width="21.54296875" style="6" customWidth="1"/>
    <col min="10" max="10" width="18.81640625" style="6" customWidth="1"/>
    <col min="11" max="11" width="12.81640625" style="6" customWidth="1"/>
    <col min="12" max="14" width="8.54296875" style="6"/>
    <col min="15" max="15" width="26.453125" style="6" customWidth="1"/>
    <col min="16" max="20" width="8.54296875" style="6"/>
    <col min="21" max="21" width="76.1796875" style="6" customWidth="1"/>
    <col min="22" max="22" width="14" style="6" customWidth="1"/>
    <col min="23" max="23" width="23.7265625" style="6" customWidth="1"/>
    <col min="24" max="26" width="8.54296875" style="6"/>
    <col min="27" max="27" width="10.453125" style="6" customWidth="1"/>
    <col min="28" max="28" width="8.54296875" style="6"/>
    <col min="29" max="29" width="15.81640625" style="6" customWidth="1"/>
    <col min="30" max="30" width="13.81640625" style="6" customWidth="1"/>
    <col min="31" max="34" width="8.54296875" style="6"/>
    <col min="35" max="35" width="11.54296875" style="6" customWidth="1"/>
    <col min="36" max="40" width="8.54296875" style="6"/>
    <col min="41" max="41" width="56" style="6" customWidth="1"/>
    <col min="42" max="42" width="18.453125" style="6" customWidth="1"/>
    <col min="43" max="48" width="8.54296875" style="6"/>
    <col min="49" max="49" width="13" style="6" customWidth="1"/>
    <col min="50" max="50" width="11.81640625" style="6" customWidth="1"/>
    <col min="51" max="51" width="10.54296875" style="6" customWidth="1"/>
    <col min="52" max="54" width="8.54296875" style="6"/>
    <col min="55" max="55" width="12.453125" style="6" customWidth="1"/>
    <col min="56" max="58" width="8.54296875" style="6"/>
    <col min="59" max="59" width="4.81640625" style="6" customWidth="1"/>
    <col min="60" max="60" width="4.26953125" style="6" customWidth="1"/>
    <col min="61" max="61" width="45.26953125" style="6" customWidth="1"/>
    <col min="62" max="62" width="36.54296875" style="6" customWidth="1"/>
    <col min="63" max="63" width="19.1796875" style="6" customWidth="1"/>
    <col min="64" max="66" width="8.54296875" style="6"/>
    <col min="67" max="67" width="37.453125" style="6" customWidth="1"/>
    <col min="68" max="68" width="8.54296875" style="6"/>
    <col min="69" max="69" width="15.1796875" style="6" customWidth="1"/>
    <col min="70" max="74" width="8.54296875" style="6"/>
    <col min="75" max="75" width="11" style="6" customWidth="1"/>
    <col min="76" max="80" width="8.54296875" style="6"/>
    <col min="81" max="81" width="25.54296875" style="6" customWidth="1"/>
    <col min="82" max="82" width="19.453125" style="6" customWidth="1"/>
    <col min="83" max="88" width="8.54296875" style="6"/>
    <col min="89" max="89" width="12.1796875" style="6" customWidth="1"/>
    <col min="90" max="100" width="8.54296875" style="6"/>
    <col min="101" max="101" width="41.7265625" style="6" customWidth="1"/>
    <col min="102" max="109" width="8.54296875" style="6"/>
    <col min="110" max="110" width="12.81640625" style="6" customWidth="1"/>
    <col min="111" max="114" width="8.54296875" style="6"/>
    <col min="115" max="115" width="11" style="6" customWidth="1"/>
    <col min="116" max="120" width="8.54296875" style="6"/>
    <col min="121" max="121" width="25.81640625" style="6" customWidth="1"/>
    <col min="122" max="122" width="12.81640625" style="6" customWidth="1"/>
    <col min="123" max="128" width="8.54296875" style="6"/>
    <col min="129" max="129" width="11.1796875" style="6" customWidth="1"/>
    <col min="130" max="140" width="8.54296875" style="6"/>
    <col min="141" max="141" width="29.7265625" style="6" customWidth="1"/>
    <col min="142" max="148" width="8.54296875" style="6"/>
    <col min="149" max="149" width="19.26953125" style="6" customWidth="1"/>
    <col min="150" max="160" width="8.54296875" style="6"/>
    <col min="161" max="161" width="27.81640625" style="6" customWidth="1"/>
    <col min="162" max="162" width="20.81640625" style="6" customWidth="1"/>
    <col min="163" max="180" width="8.54296875" style="6"/>
    <col min="181" max="181" width="53.54296875" style="6" customWidth="1"/>
    <col min="182" max="182" width="14.26953125" style="6" customWidth="1"/>
    <col min="183" max="16384" width="8.54296875" style="6"/>
  </cols>
  <sheetData>
    <row r="1" spans="1:202" s="37" customFormat="1" ht="42" customHeight="1">
      <c r="A1" s="13" t="s">
        <v>298</v>
      </c>
      <c r="B1" s="37" t="s">
        <v>299</v>
      </c>
      <c r="C1" s="12" t="s">
        <v>98</v>
      </c>
      <c r="D1" s="12"/>
      <c r="E1" s="12"/>
      <c r="F1" s="12"/>
      <c r="G1" s="12"/>
      <c r="H1" s="12"/>
      <c r="I1" s="29" t="s">
        <v>54</v>
      </c>
      <c r="J1" s="12"/>
      <c r="K1" s="12"/>
      <c r="L1" s="12"/>
      <c r="M1" s="12"/>
      <c r="N1" s="13"/>
      <c r="O1" s="29" t="s">
        <v>300</v>
      </c>
      <c r="P1" s="12"/>
      <c r="Q1" s="12"/>
      <c r="R1" s="12"/>
      <c r="S1" s="12"/>
      <c r="T1" s="13"/>
      <c r="U1" s="12" t="s">
        <v>100</v>
      </c>
      <c r="V1" s="37" t="s">
        <v>301</v>
      </c>
      <c r="W1" s="12" t="s">
        <v>98</v>
      </c>
      <c r="X1" s="12"/>
      <c r="Y1" s="12"/>
      <c r="Z1" s="12"/>
      <c r="AA1" s="12"/>
      <c r="AB1" s="12"/>
      <c r="AC1" s="29" t="s">
        <v>54</v>
      </c>
      <c r="AD1" s="47"/>
      <c r="AE1" s="12"/>
      <c r="AF1" s="12"/>
      <c r="AG1" s="12"/>
      <c r="AH1" s="13"/>
      <c r="AI1" s="314" t="s">
        <v>300</v>
      </c>
      <c r="AJ1" s="315"/>
      <c r="AK1" s="315"/>
      <c r="AL1" s="315"/>
      <c r="AM1" s="315"/>
      <c r="AN1" s="316"/>
      <c r="AO1" s="12" t="s">
        <v>100</v>
      </c>
      <c r="AP1" s="12" t="s">
        <v>302</v>
      </c>
      <c r="AQ1" s="12" t="s">
        <v>98</v>
      </c>
      <c r="AR1" s="12"/>
      <c r="AS1" s="12"/>
      <c r="AT1" s="12"/>
      <c r="AU1" s="12"/>
      <c r="AV1" s="12"/>
      <c r="AW1" s="29" t="s">
        <v>54</v>
      </c>
      <c r="AX1" s="47"/>
      <c r="AY1" s="12"/>
      <c r="AZ1" s="12"/>
      <c r="BA1" s="12"/>
      <c r="BB1" s="13"/>
      <c r="BC1" s="314" t="s">
        <v>300</v>
      </c>
      <c r="BD1" s="315"/>
      <c r="BE1" s="315"/>
      <c r="BF1" s="315"/>
      <c r="BG1" s="315"/>
      <c r="BH1" s="316"/>
      <c r="BI1" s="12" t="s">
        <v>100</v>
      </c>
      <c r="BJ1" s="12" t="s">
        <v>303</v>
      </c>
      <c r="BK1" s="12" t="s">
        <v>98</v>
      </c>
      <c r="BL1" s="12"/>
      <c r="BM1" s="12"/>
      <c r="BN1" s="12"/>
      <c r="BO1" s="12"/>
      <c r="BP1" s="12"/>
      <c r="BQ1" s="29" t="s">
        <v>54</v>
      </c>
      <c r="BR1" s="47"/>
      <c r="BS1" s="12"/>
      <c r="BT1" s="12"/>
      <c r="BU1" s="12"/>
      <c r="BV1" s="13"/>
      <c r="BW1" s="314" t="s">
        <v>300</v>
      </c>
      <c r="BX1" s="315"/>
      <c r="BY1" s="315"/>
      <c r="BZ1" s="315"/>
      <c r="CA1" s="315"/>
      <c r="CB1" s="316"/>
      <c r="CC1" s="12" t="s">
        <v>100</v>
      </c>
      <c r="CD1" s="12" t="s">
        <v>303</v>
      </c>
      <c r="CE1" s="12" t="s">
        <v>98</v>
      </c>
      <c r="CF1" s="12"/>
      <c r="CG1" s="12"/>
      <c r="CH1" s="12"/>
      <c r="CI1" s="12"/>
      <c r="CJ1" s="12"/>
      <c r="CK1" s="29" t="s">
        <v>54</v>
      </c>
      <c r="CL1" s="47"/>
      <c r="CM1" s="12"/>
      <c r="CN1" s="12"/>
      <c r="CO1" s="12"/>
      <c r="CP1" s="13"/>
      <c r="CQ1" s="314" t="s">
        <v>300</v>
      </c>
      <c r="CR1" s="315"/>
      <c r="CS1" s="315"/>
      <c r="CT1" s="315"/>
      <c r="CU1" s="315"/>
      <c r="CV1" s="316"/>
      <c r="CW1" s="12" t="s">
        <v>100</v>
      </c>
      <c r="CX1" s="12" t="s">
        <v>303</v>
      </c>
      <c r="CY1" s="12" t="s">
        <v>98</v>
      </c>
      <c r="CZ1" s="12"/>
      <c r="DA1" s="12"/>
      <c r="DB1" s="12"/>
      <c r="DC1" s="12"/>
      <c r="DD1" s="12"/>
      <c r="DE1" s="29" t="s">
        <v>54</v>
      </c>
      <c r="DF1" s="47"/>
      <c r="DG1" s="12"/>
      <c r="DH1" s="12"/>
      <c r="DI1" s="12"/>
      <c r="DJ1" s="13"/>
      <c r="DK1" s="314" t="s">
        <v>300</v>
      </c>
      <c r="DL1" s="315"/>
      <c r="DM1" s="315"/>
      <c r="DN1" s="315"/>
      <c r="DO1" s="315"/>
      <c r="DP1" s="316"/>
      <c r="DQ1" s="12" t="s">
        <v>100</v>
      </c>
      <c r="DR1" s="12" t="s">
        <v>303</v>
      </c>
      <c r="DS1" s="12" t="s">
        <v>98</v>
      </c>
      <c r="DT1" s="12"/>
      <c r="DU1" s="12"/>
      <c r="DV1" s="12"/>
      <c r="DW1" s="12"/>
      <c r="DX1" s="12"/>
      <c r="DY1" s="29" t="s">
        <v>54</v>
      </c>
      <c r="DZ1" s="47"/>
      <c r="EA1" s="12"/>
      <c r="EB1" s="12"/>
      <c r="EC1" s="12"/>
      <c r="ED1" s="13"/>
      <c r="EE1" s="314" t="s">
        <v>300</v>
      </c>
      <c r="EF1" s="315"/>
      <c r="EG1" s="315"/>
      <c r="EH1" s="315"/>
      <c r="EI1" s="315"/>
      <c r="EJ1" s="316"/>
      <c r="EK1" s="12" t="s">
        <v>100</v>
      </c>
      <c r="EL1" s="12" t="s">
        <v>303</v>
      </c>
      <c r="EM1" s="12" t="s">
        <v>98</v>
      </c>
      <c r="EN1" s="12"/>
      <c r="EO1" s="12"/>
      <c r="EP1" s="12"/>
      <c r="EQ1" s="12"/>
      <c r="ER1" s="12"/>
      <c r="ES1" s="29" t="s">
        <v>54</v>
      </c>
      <c r="ET1" s="47"/>
      <c r="EU1" s="12"/>
      <c r="EV1" s="12"/>
      <c r="EW1" s="12"/>
      <c r="EX1" s="13"/>
      <c r="EY1" s="314" t="s">
        <v>300</v>
      </c>
      <c r="EZ1" s="315"/>
      <c r="FA1" s="315"/>
      <c r="FB1" s="315"/>
      <c r="FC1" s="315"/>
      <c r="FD1" s="316"/>
      <c r="FE1" s="12" t="s">
        <v>100</v>
      </c>
      <c r="FF1" s="12" t="s">
        <v>303</v>
      </c>
      <c r="FG1" s="12" t="s">
        <v>98</v>
      </c>
      <c r="FH1" s="12"/>
      <c r="FI1" s="12"/>
      <c r="FJ1" s="12"/>
      <c r="FK1" s="12"/>
      <c r="FL1" s="12"/>
      <c r="FM1" s="29" t="s">
        <v>54</v>
      </c>
      <c r="FN1" s="47"/>
      <c r="FO1" s="12"/>
      <c r="FP1" s="12"/>
      <c r="FQ1" s="12"/>
      <c r="FR1" s="13"/>
      <c r="FS1" s="314" t="s">
        <v>300</v>
      </c>
      <c r="FT1" s="315"/>
      <c r="FU1" s="315"/>
      <c r="FV1" s="315"/>
      <c r="FW1" s="315"/>
      <c r="FX1" s="316"/>
      <c r="FY1" s="12" t="s">
        <v>100</v>
      </c>
      <c r="FZ1" s="12" t="s">
        <v>303</v>
      </c>
      <c r="GA1" s="12" t="s">
        <v>98</v>
      </c>
      <c r="GB1" s="12"/>
      <c r="GC1" s="12"/>
      <c r="GD1" s="12"/>
      <c r="GE1" s="12"/>
      <c r="GF1" s="12"/>
      <c r="GG1" s="29" t="s">
        <v>54</v>
      </c>
      <c r="GH1" s="47"/>
      <c r="GI1" s="12"/>
      <c r="GJ1" s="12"/>
      <c r="GK1" s="12"/>
      <c r="GL1" s="13"/>
      <c r="GM1" s="314" t="s">
        <v>300</v>
      </c>
      <c r="GN1" s="315"/>
      <c r="GO1" s="315"/>
      <c r="GP1" s="315"/>
      <c r="GQ1" s="315"/>
      <c r="GR1" s="316"/>
      <c r="GS1" s="12" t="s">
        <v>100</v>
      </c>
    </row>
    <row r="2" spans="1:202" s="37" customFormat="1" ht="24" customHeight="1">
      <c r="A2" s="12" t="s">
        <v>101</v>
      </c>
      <c r="B2" s="37">
        <v>0</v>
      </c>
      <c r="C2" s="12">
        <v>0</v>
      </c>
      <c r="D2" s="12">
        <v>0</v>
      </c>
      <c r="E2" s="12">
        <v>0</v>
      </c>
      <c r="F2" s="12">
        <v>0</v>
      </c>
      <c r="G2" s="12">
        <v>0</v>
      </c>
      <c r="H2" s="12">
        <v>0</v>
      </c>
      <c r="I2" s="29">
        <v>0</v>
      </c>
      <c r="J2" s="12">
        <v>0</v>
      </c>
      <c r="K2" s="12">
        <v>0</v>
      </c>
      <c r="L2" s="12">
        <v>0</v>
      </c>
      <c r="M2" s="12">
        <v>0</v>
      </c>
      <c r="N2" s="13">
        <v>0</v>
      </c>
      <c r="O2" s="29">
        <v>0</v>
      </c>
      <c r="P2" s="12">
        <v>0</v>
      </c>
      <c r="Q2" s="12">
        <v>0</v>
      </c>
      <c r="R2" s="12">
        <v>0</v>
      </c>
      <c r="S2" s="12">
        <v>0</v>
      </c>
      <c r="T2" s="12">
        <v>0</v>
      </c>
      <c r="U2" s="12">
        <v>0</v>
      </c>
      <c r="V2" s="12">
        <v>0</v>
      </c>
      <c r="W2" s="12">
        <v>0</v>
      </c>
      <c r="X2" s="12">
        <v>0</v>
      </c>
      <c r="Y2" s="12">
        <v>0</v>
      </c>
      <c r="Z2" s="12">
        <v>0</v>
      </c>
      <c r="AA2" s="12">
        <v>0</v>
      </c>
      <c r="AB2" s="12">
        <v>0</v>
      </c>
      <c r="AC2" s="12">
        <v>0</v>
      </c>
      <c r="AD2" s="12">
        <v>0</v>
      </c>
      <c r="AE2" s="12">
        <v>0</v>
      </c>
      <c r="AF2" s="12">
        <v>0</v>
      </c>
      <c r="AG2" s="12">
        <v>0</v>
      </c>
      <c r="AH2" s="12">
        <v>0</v>
      </c>
      <c r="AI2" s="12">
        <v>0</v>
      </c>
      <c r="AJ2" s="12">
        <v>0</v>
      </c>
      <c r="AK2" s="12">
        <v>0</v>
      </c>
      <c r="AL2" s="12">
        <v>0</v>
      </c>
      <c r="AM2" s="12">
        <v>0</v>
      </c>
      <c r="AN2" s="12">
        <v>0</v>
      </c>
      <c r="AO2" s="12">
        <v>0</v>
      </c>
      <c r="AP2" s="12">
        <v>0</v>
      </c>
      <c r="AQ2" s="12">
        <v>0</v>
      </c>
      <c r="AR2" s="12">
        <v>0</v>
      </c>
      <c r="AS2" s="12">
        <v>0</v>
      </c>
      <c r="AT2" s="12">
        <v>0</v>
      </c>
      <c r="AU2" s="12">
        <v>0</v>
      </c>
      <c r="AV2" s="12">
        <v>0</v>
      </c>
      <c r="AW2" s="12">
        <v>0</v>
      </c>
      <c r="AX2" s="12">
        <v>0</v>
      </c>
      <c r="AY2" s="12">
        <v>0</v>
      </c>
      <c r="AZ2" s="12">
        <v>0</v>
      </c>
      <c r="BA2" s="12">
        <v>0</v>
      </c>
      <c r="BB2" s="12">
        <v>0</v>
      </c>
      <c r="BC2" s="12">
        <v>0</v>
      </c>
      <c r="BD2" s="12">
        <v>0</v>
      </c>
      <c r="BE2" s="12">
        <v>0</v>
      </c>
      <c r="BF2" s="12">
        <v>0</v>
      </c>
      <c r="BG2" s="12">
        <v>0</v>
      </c>
      <c r="BH2" s="12">
        <v>0</v>
      </c>
      <c r="BI2" s="12">
        <v>0</v>
      </c>
      <c r="BJ2" s="12">
        <v>0</v>
      </c>
      <c r="BK2" s="12">
        <v>0</v>
      </c>
      <c r="BL2" s="12">
        <v>0</v>
      </c>
      <c r="BM2" s="12">
        <v>0</v>
      </c>
      <c r="BN2" s="12">
        <v>0</v>
      </c>
      <c r="BO2" s="12">
        <v>0</v>
      </c>
      <c r="BP2" s="12">
        <v>0</v>
      </c>
      <c r="BQ2" s="12">
        <v>0</v>
      </c>
      <c r="BR2" s="12">
        <v>0</v>
      </c>
      <c r="BS2" s="12">
        <v>0</v>
      </c>
      <c r="BT2" s="12">
        <v>0</v>
      </c>
      <c r="BU2" s="12">
        <v>0</v>
      </c>
      <c r="BV2" s="12">
        <v>0</v>
      </c>
      <c r="BW2" s="12">
        <v>0</v>
      </c>
      <c r="BX2" s="12">
        <v>0</v>
      </c>
      <c r="BY2" s="12">
        <v>0</v>
      </c>
      <c r="BZ2" s="12">
        <v>0</v>
      </c>
      <c r="CA2" s="12">
        <v>0</v>
      </c>
      <c r="CB2" s="12">
        <v>0</v>
      </c>
      <c r="CC2" s="12">
        <v>0</v>
      </c>
      <c r="CD2" s="12">
        <v>0</v>
      </c>
      <c r="CE2" s="12">
        <v>0</v>
      </c>
      <c r="CF2" s="12">
        <v>0</v>
      </c>
      <c r="CG2" s="12">
        <v>0</v>
      </c>
      <c r="CH2" s="12">
        <v>0</v>
      </c>
      <c r="CI2" s="12">
        <v>0</v>
      </c>
      <c r="CJ2" s="12">
        <v>0</v>
      </c>
      <c r="CK2" s="12">
        <v>0</v>
      </c>
      <c r="CL2" s="12">
        <v>0</v>
      </c>
      <c r="CM2" s="12">
        <v>0</v>
      </c>
      <c r="CN2" s="12">
        <v>0</v>
      </c>
      <c r="CO2" s="12">
        <v>0</v>
      </c>
      <c r="CP2" s="12">
        <v>0</v>
      </c>
      <c r="CQ2" s="12">
        <v>0</v>
      </c>
      <c r="CR2" s="12">
        <v>0</v>
      </c>
      <c r="CS2" s="12">
        <v>0</v>
      </c>
      <c r="CT2" s="12">
        <v>0</v>
      </c>
      <c r="CU2" s="12">
        <v>0</v>
      </c>
      <c r="CV2" s="12">
        <v>0</v>
      </c>
      <c r="CW2" s="12">
        <v>0</v>
      </c>
      <c r="CX2" s="12">
        <v>0</v>
      </c>
      <c r="CY2" s="12">
        <v>0</v>
      </c>
      <c r="CZ2" s="12">
        <v>0</v>
      </c>
      <c r="DA2" s="12">
        <v>0</v>
      </c>
      <c r="DB2" s="12">
        <v>0</v>
      </c>
      <c r="DC2" s="12">
        <v>0</v>
      </c>
      <c r="DD2" s="12">
        <v>0</v>
      </c>
      <c r="DE2" s="12">
        <v>0</v>
      </c>
      <c r="DF2" s="12">
        <v>0</v>
      </c>
      <c r="DG2" s="12">
        <v>0</v>
      </c>
      <c r="DH2" s="12">
        <v>0</v>
      </c>
      <c r="DI2" s="12">
        <v>0</v>
      </c>
      <c r="DJ2" s="12">
        <v>0</v>
      </c>
      <c r="DK2" s="12">
        <v>0</v>
      </c>
      <c r="DL2" s="12">
        <v>0</v>
      </c>
      <c r="DM2" s="12">
        <v>0</v>
      </c>
      <c r="DN2" s="12">
        <v>0</v>
      </c>
      <c r="DO2" s="12">
        <v>0</v>
      </c>
      <c r="DP2" s="12">
        <v>0</v>
      </c>
      <c r="DQ2" s="12">
        <v>0</v>
      </c>
      <c r="DR2" s="12">
        <v>0</v>
      </c>
      <c r="DS2" s="12">
        <v>0</v>
      </c>
      <c r="DT2" s="12">
        <v>0</v>
      </c>
      <c r="DU2" s="12">
        <v>0</v>
      </c>
      <c r="DV2" s="12">
        <v>0</v>
      </c>
      <c r="DW2" s="12">
        <v>0</v>
      </c>
      <c r="DX2" s="12">
        <v>0</v>
      </c>
      <c r="DY2" s="12">
        <v>0</v>
      </c>
      <c r="DZ2" s="12">
        <v>0</v>
      </c>
      <c r="EA2" s="12">
        <v>0</v>
      </c>
      <c r="EB2" s="12">
        <v>0</v>
      </c>
      <c r="EC2" s="12">
        <v>0</v>
      </c>
      <c r="ED2" s="12">
        <v>0</v>
      </c>
      <c r="EE2" s="12">
        <v>0</v>
      </c>
      <c r="EF2" s="12">
        <v>0</v>
      </c>
      <c r="EG2" s="12">
        <v>0</v>
      </c>
      <c r="EH2" s="12">
        <v>0</v>
      </c>
      <c r="EI2" s="12">
        <v>0</v>
      </c>
      <c r="EJ2" s="12">
        <v>0</v>
      </c>
      <c r="EK2" s="12">
        <v>0</v>
      </c>
      <c r="EL2" s="12">
        <v>0</v>
      </c>
      <c r="EM2" s="12">
        <v>0</v>
      </c>
      <c r="EN2" s="12">
        <v>0</v>
      </c>
      <c r="EO2" s="12">
        <v>0</v>
      </c>
      <c r="EP2" s="12">
        <v>0</v>
      </c>
      <c r="EQ2" s="12">
        <v>0</v>
      </c>
      <c r="ER2" s="12">
        <v>0</v>
      </c>
      <c r="ES2" s="12">
        <v>0</v>
      </c>
      <c r="ET2" s="12">
        <v>0</v>
      </c>
      <c r="EU2" s="12">
        <v>0</v>
      </c>
      <c r="EV2" s="12">
        <v>0</v>
      </c>
      <c r="EW2" s="12">
        <v>0</v>
      </c>
      <c r="EX2" s="12">
        <v>0</v>
      </c>
      <c r="EY2" s="12">
        <v>0</v>
      </c>
      <c r="EZ2" s="12">
        <v>0</v>
      </c>
      <c r="FA2" s="12">
        <v>0</v>
      </c>
      <c r="FB2" s="12">
        <v>0</v>
      </c>
      <c r="FC2" s="12">
        <v>0</v>
      </c>
      <c r="FD2" s="12">
        <v>0</v>
      </c>
      <c r="FE2" s="12">
        <v>0</v>
      </c>
      <c r="FF2" s="12">
        <v>0</v>
      </c>
      <c r="FG2" s="12">
        <v>0</v>
      </c>
      <c r="FH2" s="12">
        <v>0</v>
      </c>
      <c r="FI2" s="12">
        <v>0</v>
      </c>
      <c r="FJ2" s="12">
        <v>0</v>
      </c>
      <c r="FK2" s="12">
        <v>0</v>
      </c>
      <c r="FL2" s="12">
        <v>0</v>
      </c>
      <c r="FM2" s="12">
        <v>0</v>
      </c>
      <c r="FN2" s="12">
        <v>0</v>
      </c>
      <c r="FO2" s="12">
        <v>0</v>
      </c>
      <c r="FP2" s="12">
        <v>0</v>
      </c>
      <c r="FQ2" s="12">
        <v>0</v>
      </c>
      <c r="FR2" s="12">
        <v>0</v>
      </c>
      <c r="FS2" s="12">
        <v>0</v>
      </c>
      <c r="FT2" s="12">
        <v>0</v>
      </c>
      <c r="FU2" s="12">
        <v>0</v>
      </c>
      <c r="FV2" s="12">
        <v>0</v>
      </c>
      <c r="FW2" s="12">
        <v>0</v>
      </c>
      <c r="FX2" s="12">
        <v>0</v>
      </c>
      <c r="FY2" s="12">
        <v>0</v>
      </c>
      <c r="FZ2" s="12">
        <v>0</v>
      </c>
      <c r="GA2" s="12">
        <v>0</v>
      </c>
      <c r="GB2" s="12">
        <v>0</v>
      </c>
      <c r="GC2" s="12">
        <v>0</v>
      </c>
      <c r="GD2" s="12">
        <v>0</v>
      </c>
      <c r="GE2" s="12">
        <v>0</v>
      </c>
      <c r="GF2" s="12">
        <v>0</v>
      </c>
      <c r="GG2" s="12">
        <v>0</v>
      </c>
      <c r="GH2" s="12">
        <v>0</v>
      </c>
      <c r="GI2" s="12">
        <v>0</v>
      </c>
      <c r="GJ2" s="12">
        <v>0</v>
      </c>
      <c r="GK2" s="12">
        <v>0</v>
      </c>
      <c r="GL2" s="12">
        <v>0</v>
      </c>
      <c r="GM2" s="12">
        <v>0</v>
      </c>
      <c r="GN2" s="12">
        <v>0</v>
      </c>
      <c r="GO2" s="12">
        <v>0</v>
      </c>
      <c r="GP2" s="12">
        <v>0</v>
      </c>
      <c r="GQ2" s="12">
        <v>0</v>
      </c>
      <c r="GR2" s="12">
        <v>0</v>
      </c>
      <c r="GS2" s="12">
        <v>0</v>
      </c>
      <c r="GT2" s="12">
        <v>0</v>
      </c>
    </row>
    <row r="3" spans="1:202" ht="29">
      <c r="A3" s="14" t="s">
        <v>254</v>
      </c>
      <c r="B3" s="25" t="s">
        <v>251</v>
      </c>
      <c r="C3" s="8" t="s">
        <v>252</v>
      </c>
      <c r="D3" s="8"/>
      <c r="E3" s="8"/>
      <c r="F3" s="8"/>
      <c r="G3" s="8"/>
      <c r="H3" s="8"/>
      <c r="I3" s="14" t="s">
        <v>253</v>
      </c>
      <c r="J3" s="19" t="s">
        <v>121</v>
      </c>
      <c r="K3" s="19"/>
      <c r="L3" s="19"/>
      <c r="M3" s="8"/>
      <c r="N3" s="25"/>
      <c r="O3" s="30" t="s">
        <v>255</v>
      </c>
      <c r="P3" s="8"/>
      <c r="Q3" s="8"/>
      <c r="R3" s="8"/>
      <c r="S3" s="8"/>
      <c r="T3" s="25"/>
      <c r="U3" s="8"/>
      <c r="V3" s="25" t="s">
        <v>34</v>
      </c>
      <c r="W3" s="8"/>
      <c r="X3" s="8"/>
      <c r="Y3" s="8"/>
      <c r="Z3" s="8"/>
      <c r="AA3" s="8"/>
      <c r="AB3" s="8"/>
      <c r="AC3" s="6" t="s">
        <v>113</v>
      </c>
      <c r="AD3" s="8" t="s">
        <v>138</v>
      </c>
      <c r="AE3" s="8" t="s">
        <v>154</v>
      </c>
      <c r="AF3" s="30" t="s">
        <v>304</v>
      </c>
      <c r="AG3" s="8"/>
      <c r="AH3" s="25"/>
      <c r="AI3" s="30"/>
      <c r="AJ3" s="8"/>
      <c r="AK3" s="8"/>
      <c r="AL3" s="8"/>
      <c r="AM3" s="8"/>
      <c r="AN3" s="25"/>
    </row>
    <row r="4" spans="1:202" ht="81" customHeight="1">
      <c r="A4" s="30" t="s">
        <v>149</v>
      </c>
      <c r="B4" s="25" t="s">
        <v>34</v>
      </c>
      <c r="C4" s="8"/>
      <c r="D4" s="8"/>
      <c r="E4" s="8"/>
      <c r="F4" s="8"/>
      <c r="G4" s="8"/>
      <c r="H4" s="8"/>
      <c r="I4" s="30" t="s">
        <v>304</v>
      </c>
      <c r="J4" s="8" t="s">
        <v>138</v>
      </c>
      <c r="K4" s="8" t="s">
        <v>154</v>
      </c>
      <c r="L4" s="8"/>
      <c r="M4" s="8"/>
      <c r="N4" s="25"/>
      <c r="O4" s="30" t="s">
        <v>124</v>
      </c>
      <c r="P4" s="8" t="s">
        <v>95</v>
      </c>
      <c r="Q4" s="8" t="s">
        <v>156</v>
      </c>
      <c r="R4" s="8" t="s">
        <v>115</v>
      </c>
      <c r="S4" s="8"/>
      <c r="T4" s="25"/>
      <c r="U4" s="8"/>
    </row>
    <row r="5" spans="1:202" ht="30.75" customHeight="1">
      <c r="A5" s="30" t="s">
        <v>304</v>
      </c>
      <c r="B5" s="25" t="s">
        <v>161</v>
      </c>
      <c r="C5" s="8" t="s">
        <v>160</v>
      </c>
      <c r="E5" s="8"/>
      <c r="F5" s="8"/>
      <c r="G5" s="8"/>
      <c r="H5" s="8"/>
      <c r="I5" s="30" t="s">
        <v>112</v>
      </c>
      <c r="K5" s="8"/>
      <c r="L5" s="8"/>
      <c r="M5" s="8"/>
      <c r="N5" s="25"/>
      <c r="O5" s="30" t="s">
        <v>150</v>
      </c>
      <c r="P5" s="8" t="s">
        <v>125</v>
      </c>
      <c r="Q5" s="8"/>
      <c r="R5" s="8"/>
      <c r="S5" s="8"/>
      <c r="T5" s="25"/>
      <c r="U5" s="8"/>
      <c r="V5" s="8" t="s">
        <v>162</v>
      </c>
      <c r="AC5" s="8" t="s">
        <v>236</v>
      </c>
      <c r="AI5" s="30" t="s">
        <v>150</v>
      </c>
      <c r="AJ5" s="8" t="s">
        <v>125</v>
      </c>
      <c r="AK5" s="8"/>
      <c r="AL5" s="8"/>
      <c r="AM5" s="8"/>
      <c r="AN5" s="25"/>
      <c r="AO5" s="8"/>
      <c r="AP5" s="15" t="s">
        <v>265</v>
      </c>
      <c r="AQ5" s="8"/>
      <c r="AR5" s="8"/>
      <c r="AS5" s="8"/>
      <c r="AT5" s="8"/>
      <c r="AU5" s="8"/>
      <c r="AV5" s="8"/>
      <c r="AW5" s="14" t="s">
        <v>113</v>
      </c>
      <c r="AX5" s="45" t="s">
        <v>266</v>
      </c>
      <c r="AY5" s="19" t="s">
        <v>267</v>
      </c>
      <c r="AZ5" s="19"/>
      <c r="BA5" s="8"/>
      <c r="BB5" s="25"/>
      <c r="BC5" s="30" t="s">
        <v>255</v>
      </c>
      <c r="BD5" s="8"/>
      <c r="BE5" s="8"/>
      <c r="BF5" s="8"/>
      <c r="BG5" s="8"/>
      <c r="BH5" s="25"/>
      <c r="BI5" s="8" t="s">
        <v>286</v>
      </c>
      <c r="BJ5" s="15" t="s">
        <v>288</v>
      </c>
      <c r="BK5" s="8"/>
      <c r="BL5" s="8"/>
      <c r="BM5" s="8"/>
      <c r="BN5" s="8"/>
      <c r="BO5" s="8"/>
      <c r="BP5" s="8"/>
      <c r="BQ5" s="14" t="s">
        <v>207</v>
      </c>
      <c r="BR5" s="35"/>
      <c r="BS5" s="8"/>
      <c r="BT5" s="8"/>
      <c r="BU5" s="8"/>
      <c r="BV5" s="25"/>
      <c r="BW5" s="8" t="s">
        <v>125</v>
      </c>
      <c r="BZ5" s="8"/>
      <c r="CA5" s="8"/>
      <c r="CB5" s="25"/>
      <c r="CC5" s="19" t="s">
        <v>305</v>
      </c>
    </row>
    <row r="6" spans="1:202" ht="39">
      <c r="A6" s="14" t="s">
        <v>306</v>
      </c>
      <c r="B6" s="15" t="s">
        <v>307</v>
      </c>
      <c r="C6" s="8" t="s">
        <v>178</v>
      </c>
      <c r="D6" s="8"/>
      <c r="E6" s="8"/>
      <c r="F6" s="8"/>
      <c r="G6" s="8"/>
      <c r="H6" s="8"/>
      <c r="I6" s="14" t="s">
        <v>138</v>
      </c>
      <c r="J6" s="8"/>
      <c r="K6" s="8"/>
      <c r="L6" s="8"/>
      <c r="M6" s="8"/>
      <c r="N6" s="25"/>
      <c r="O6" s="14" t="s">
        <v>107</v>
      </c>
      <c r="P6" s="8" t="s">
        <v>181</v>
      </c>
      <c r="Q6" s="8"/>
      <c r="R6" s="8"/>
      <c r="S6" s="8"/>
      <c r="T6" s="25"/>
      <c r="U6" s="8" t="s">
        <v>308</v>
      </c>
      <c r="V6" s="15" t="s">
        <v>294</v>
      </c>
      <c r="W6" s="8"/>
      <c r="X6" s="8"/>
      <c r="Y6" s="19"/>
      <c r="Z6" s="8"/>
      <c r="AA6" s="8"/>
      <c r="AB6" s="8"/>
      <c r="AC6" s="14" t="s">
        <v>105</v>
      </c>
      <c r="AD6" s="35"/>
      <c r="AE6" s="8"/>
      <c r="AF6" s="8"/>
      <c r="AG6" s="8"/>
      <c r="AH6" s="25"/>
      <c r="AI6" s="14" t="s">
        <v>107</v>
      </c>
      <c r="AJ6" s="8" t="s">
        <v>144</v>
      </c>
      <c r="AK6" s="8"/>
      <c r="AL6" s="8"/>
      <c r="AM6" s="8"/>
      <c r="AN6" s="25"/>
      <c r="AO6" s="8"/>
      <c r="AP6" s="25" t="s">
        <v>217</v>
      </c>
      <c r="AQ6" s="8" t="s">
        <v>216</v>
      </c>
      <c r="AR6" s="8"/>
      <c r="AS6" s="8"/>
      <c r="AT6" s="8"/>
      <c r="AU6" s="8"/>
      <c r="AV6" s="8"/>
      <c r="AW6" s="30" t="s">
        <v>218</v>
      </c>
      <c r="AX6" s="35" t="s">
        <v>222</v>
      </c>
      <c r="AY6" s="8" t="s">
        <v>211</v>
      </c>
      <c r="AZ6" s="19"/>
      <c r="BA6" s="8"/>
      <c r="BB6" s="25"/>
      <c r="BC6" s="30" t="s">
        <v>124</v>
      </c>
      <c r="BD6" s="8" t="s">
        <v>221</v>
      </c>
      <c r="BE6" s="8" t="s">
        <v>156</v>
      </c>
      <c r="BF6" s="8"/>
      <c r="BG6" s="8"/>
      <c r="BH6" s="25"/>
      <c r="BJ6" s="15" t="s">
        <v>208</v>
      </c>
      <c r="BK6" s="8" t="s">
        <v>209</v>
      </c>
      <c r="BL6" s="8"/>
      <c r="BM6" s="8"/>
      <c r="BN6" s="8"/>
      <c r="BO6" s="8"/>
      <c r="BP6" s="8"/>
      <c r="BQ6" s="30" t="s">
        <v>138</v>
      </c>
      <c r="BR6" s="8"/>
      <c r="BS6" s="8"/>
      <c r="BT6" s="8"/>
      <c r="BU6" s="8"/>
      <c r="BV6" s="25"/>
      <c r="BW6" s="30" t="s">
        <v>156</v>
      </c>
      <c r="BX6" s="8"/>
      <c r="BY6" s="8"/>
      <c r="BZ6" s="8"/>
      <c r="CA6" s="8"/>
      <c r="CB6" s="25"/>
      <c r="CC6" s="8"/>
    </row>
    <row r="7" spans="1:202" ht="26">
      <c r="A7" s="30" t="s">
        <v>231</v>
      </c>
      <c r="B7" s="25" t="s">
        <v>309</v>
      </c>
      <c r="C7" s="8" t="s">
        <v>245</v>
      </c>
      <c r="D7" s="19"/>
      <c r="E7" s="19"/>
      <c r="F7" s="19"/>
      <c r="G7" s="19"/>
      <c r="H7" s="8"/>
      <c r="I7" s="30" t="s">
        <v>138</v>
      </c>
      <c r="J7" s="8" t="s">
        <v>211</v>
      </c>
      <c r="K7" s="8" t="s">
        <v>222</v>
      </c>
      <c r="L7" s="8"/>
      <c r="M7" s="8"/>
      <c r="N7" s="25"/>
      <c r="O7" s="30" t="s">
        <v>156</v>
      </c>
      <c r="P7" s="8"/>
      <c r="Q7" s="8"/>
      <c r="R7" s="8"/>
      <c r="S7" s="8"/>
      <c r="T7" s="25"/>
      <c r="U7" s="8"/>
    </row>
    <row r="8" spans="1:202" s="38" customFormat="1" ht="21.75" customHeight="1">
      <c r="A8" s="39" t="s">
        <v>154</v>
      </c>
      <c r="B8" s="39" t="s">
        <v>247</v>
      </c>
      <c r="C8" s="40"/>
      <c r="D8" s="40"/>
      <c r="E8" s="40"/>
      <c r="F8" s="39"/>
      <c r="G8" s="39"/>
      <c r="I8" s="40" t="s">
        <v>207</v>
      </c>
      <c r="J8" s="39" t="s">
        <v>155</v>
      </c>
      <c r="K8" s="39"/>
      <c r="O8" s="44" t="s">
        <v>124</v>
      </c>
      <c r="P8" s="39" t="s">
        <v>144</v>
      </c>
      <c r="Q8" s="39" t="s">
        <v>156</v>
      </c>
      <c r="R8" s="39"/>
      <c r="S8" s="46"/>
      <c r="V8" s="25" t="s">
        <v>230</v>
      </c>
      <c r="W8" s="8"/>
      <c r="X8" s="8"/>
      <c r="Y8" s="8"/>
      <c r="Z8" s="8"/>
      <c r="AA8" s="8"/>
      <c r="AB8" s="8"/>
      <c r="AC8" s="30" t="s">
        <v>231</v>
      </c>
      <c r="AD8" s="8"/>
      <c r="AE8" s="8"/>
      <c r="AF8" s="8"/>
      <c r="AG8" s="8"/>
      <c r="AH8" s="25"/>
      <c r="AI8" s="30" t="s">
        <v>156</v>
      </c>
      <c r="AJ8" s="8"/>
      <c r="AK8" s="8"/>
      <c r="AL8" s="8"/>
      <c r="AM8" s="8"/>
      <c r="AN8" s="25"/>
      <c r="AO8" s="8"/>
      <c r="AP8" s="46" t="s">
        <v>216</v>
      </c>
      <c r="AQ8" s="39" t="s">
        <v>217</v>
      </c>
      <c r="AR8" s="39"/>
      <c r="AS8" s="39"/>
      <c r="AT8" s="39"/>
      <c r="AU8" s="39"/>
      <c r="AW8" s="44" t="s">
        <v>218</v>
      </c>
      <c r="AX8" s="48" t="s">
        <v>219</v>
      </c>
      <c r="AY8" s="39" t="s">
        <v>211</v>
      </c>
      <c r="AZ8" s="39"/>
      <c r="BA8" s="46"/>
      <c r="BB8" s="44"/>
      <c r="BC8" s="44" t="s">
        <v>124</v>
      </c>
      <c r="BD8" s="39" t="s">
        <v>221</v>
      </c>
      <c r="BE8" s="39" t="s">
        <v>156</v>
      </c>
      <c r="BF8" s="39"/>
      <c r="BG8" s="46"/>
      <c r="BJ8" s="15" t="s">
        <v>208</v>
      </c>
      <c r="BK8" s="8" t="s">
        <v>209</v>
      </c>
      <c r="BL8" s="8"/>
      <c r="BM8" s="8"/>
      <c r="BN8" s="8"/>
      <c r="BO8" s="8"/>
      <c r="BP8" s="8"/>
      <c r="BQ8" s="30" t="s">
        <v>138</v>
      </c>
      <c r="BR8" s="8"/>
      <c r="BS8" s="8"/>
      <c r="BT8" s="8"/>
      <c r="BU8" s="8"/>
      <c r="BV8" s="25"/>
      <c r="BW8" s="30" t="s">
        <v>156</v>
      </c>
      <c r="BX8" s="8"/>
      <c r="BY8" s="8"/>
      <c r="BZ8" s="8"/>
      <c r="CA8" s="8"/>
      <c r="CB8" s="25"/>
      <c r="CC8" s="8"/>
    </row>
    <row r="9" spans="1:202" s="38" customFormat="1" ht="21.75" customHeight="1">
      <c r="A9" s="39" t="s">
        <v>64</v>
      </c>
      <c r="B9" s="15" t="s">
        <v>310</v>
      </c>
      <c r="C9" s="8" t="s">
        <v>133</v>
      </c>
      <c r="D9" s="19" t="s">
        <v>311</v>
      </c>
      <c r="E9" s="40"/>
      <c r="F9" s="39"/>
      <c r="G9" s="39"/>
      <c r="I9" s="30" t="s">
        <v>138</v>
      </c>
      <c r="J9" s="45" t="s">
        <v>139</v>
      </c>
      <c r="K9" s="8" t="s">
        <v>111</v>
      </c>
      <c r="L9" s="8" t="s">
        <v>140</v>
      </c>
      <c r="O9" s="30" t="s">
        <v>107</v>
      </c>
      <c r="P9" s="8" t="s">
        <v>144</v>
      </c>
      <c r="Q9" s="8" t="s">
        <v>115</v>
      </c>
      <c r="R9" s="8" t="s">
        <v>145</v>
      </c>
      <c r="S9" s="8" t="s">
        <v>146</v>
      </c>
      <c r="T9" s="25"/>
      <c r="V9" s="8"/>
      <c r="W9" s="8"/>
      <c r="X9" s="8"/>
      <c r="Y9" s="8"/>
      <c r="Z9" s="8"/>
      <c r="AA9" s="8"/>
      <c r="AB9" s="8"/>
      <c r="AC9" s="8"/>
      <c r="AD9" s="8"/>
      <c r="AE9" s="8"/>
      <c r="AF9" s="8"/>
      <c r="AG9" s="8"/>
      <c r="AH9" s="8"/>
      <c r="AI9" s="8"/>
      <c r="AJ9" s="8"/>
      <c r="AK9" s="8"/>
      <c r="AL9" s="8"/>
      <c r="AM9" s="8"/>
      <c r="AN9" s="8"/>
      <c r="AO9" s="8"/>
      <c r="AP9" s="39"/>
      <c r="AQ9" s="39"/>
      <c r="AR9" s="39"/>
      <c r="AS9" s="39"/>
      <c r="AT9" s="39"/>
      <c r="AU9" s="39"/>
      <c r="AW9" s="39"/>
      <c r="AX9" s="48"/>
      <c r="AY9" s="39"/>
      <c r="AZ9" s="39"/>
      <c r="BA9" s="39"/>
      <c r="BB9" s="39"/>
      <c r="BC9" s="39"/>
      <c r="BD9" s="39"/>
      <c r="BE9" s="39"/>
      <c r="BF9" s="39"/>
      <c r="BG9" s="39"/>
      <c r="BJ9" s="19"/>
      <c r="BK9" s="8"/>
      <c r="BL9" s="8"/>
      <c r="BM9" s="8"/>
      <c r="BN9" s="8"/>
      <c r="BO9" s="8"/>
      <c r="BP9" s="8"/>
      <c r="BQ9" s="8"/>
      <c r="BR9" s="8"/>
      <c r="BS9" s="8"/>
      <c r="BT9" s="8"/>
      <c r="BU9" s="8"/>
      <c r="BV9" s="8"/>
      <c r="BW9" s="8"/>
      <c r="BX9" s="8"/>
      <c r="BY9" s="8"/>
      <c r="BZ9" s="8"/>
      <c r="CA9" s="8"/>
      <c r="CB9" s="8"/>
      <c r="CC9" s="8"/>
    </row>
    <row r="10" spans="1:202" s="38" customFormat="1" ht="21.75" customHeight="1">
      <c r="A10" s="39" t="s">
        <v>141</v>
      </c>
      <c r="B10" s="15" t="s">
        <v>310</v>
      </c>
      <c r="C10" s="8" t="s">
        <v>133</v>
      </c>
      <c r="D10" s="19" t="s">
        <v>311</v>
      </c>
      <c r="E10" s="40"/>
      <c r="F10" s="39"/>
      <c r="G10" s="39"/>
      <c r="I10" s="30" t="s">
        <v>138</v>
      </c>
      <c r="J10" s="45" t="s">
        <v>139</v>
      </c>
      <c r="K10" s="8" t="s">
        <v>111</v>
      </c>
      <c r="L10" s="8" t="s">
        <v>140</v>
      </c>
      <c r="O10" s="30" t="s">
        <v>107</v>
      </c>
      <c r="P10" s="8" t="s">
        <v>144</v>
      </c>
      <c r="Q10" s="8" t="s">
        <v>115</v>
      </c>
      <c r="R10" s="8" t="s">
        <v>145</v>
      </c>
      <c r="S10" s="8" t="s">
        <v>146</v>
      </c>
      <c r="T10" s="25"/>
      <c r="V10" s="8"/>
      <c r="W10" s="8"/>
      <c r="X10" s="8"/>
      <c r="Y10" s="8"/>
      <c r="Z10" s="8"/>
      <c r="AA10" s="8"/>
      <c r="AB10" s="8"/>
      <c r="AC10" s="8"/>
      <c r="AD10" s="8"/>
      <c r="AE10" s="8"/>
      <c r="AF10" s="8"/>
      <c r="AG10" s="8"/>
      <c r="AH10" s="8"/>
      <c r="AI10" s="8"/>
      <c r="AJ10" s="8"/>
      <c r="AK10" s="8"/>
      <c r="AL10" s="8"/>
      <c r="AM10" s="8"/>
      <c r="AN10" s="8"/>
      <c r="AO10" s="8"/>
      <c r="AP10" s="39"/>
      <c r="AQ10" s="39"/>
      <c r="AR10" s="39"/>
      <c r="AS10" s="39"/>
      <c r="AT10" s="39"/>
      <c r="AU10" s="39"/>
      <c r="AW10" s="39"/>
      <c r="AX10" s="48"/>
      <c r="AY10" s="39"/>
      <c r="AZ10" s="39"/>
      <c r="BA10" s="39"/>
      <c r="BB10" s="39"/>
      <c r="BC10" s="39"/>
      <c r="BD10" s="39"/>
      <c r="BE10" s="39"/>
      <c r="BF10" s="39"/>
      <c r="BG10" s="39"/>
      <c r="BJ10" s="19"/>
      <c r="BK10" s="8"/>
      <c r="BL10" s="8"/>
      <c r="BM10" s="8"/>
      <c r="BN10" s="8"/>
      <c r="BO10" s="8"/>
      <c r="BP10" s="8"/>
      <c r="BQ10" s="8"/>
      <c r="BR10" s="8"/>
      <c r="BS10" s="8"/>
      <c r="BT10" s="8"/>
      <c r="BU10" s="8"/>
      <c r="BV10" s="8"/>
      <c r="BW10" s="8"/>
      <c r="BX10" s="8"/>
      <c r="BY10" s="8"/>
      <c r="BZ10" s="8"/>
      <c r="CA10" s="8"/>
      <c r="CB10" s="8"/>
      <c r="CC10" s="8"/>
    </row>
    <row r="11" spans="1:202" ht="29">
      <c r="A11" s="30" t="s">
        <v>197</v>
      </c>
      <c r="B11" s="25" t="s">
        <v>291</v>
      </c>
      <c r="C11" s="8"/>
      <c r="D11" s="8"/>
      <c r="E11" s="8"/>
      <c r="F11" s="8"/>
      <c r="G11" s="8"/>
      <c r="H11" s="8"/>
      <c r="I11" s="30" t="s">
        <v>292</v>
      </c>
      <c r="J11" s="8"/>
      <c r="K11" s="8"/>
      <c r="L11" s="8"/>
      <c r="M11" s="8"/>
      <c r="N11" s="25"/>
      <c r="O11" s="30" t="s">
        <v>115</v>
      </c>
      <c r="P11" s="8"/>
      <c r="Q11" s="8"/>
      <c r="R11" s="8"/>
      <c r="S11" s="8"/>
      <c r="T11" s="25"/>
      <c r="U11" s="8" t="s">
        <v>293</v>
      </c>
      <c r="V11" s="25" t="s">
        <v>34</v>
      </c>
      <c r="W11" s="8"/>
      <c r="X11" s="8"/>
      <c r="Y11" s="8"/>
      <c r="Z11" s="8"/>
      <c r="AA11" s="8"/>
      <c r="AB11" s="8"/>
      <c r="AC11" s="6" t="s">
        <v>113</v>
      </c>
      <c r="AD11" s="8" t="s">
        <v>138</v>
      </c>
      <c r="AE11" s="8" t="s">
        <v>154</v>
      </c>
      <c r="AF11" s="30" t="s">
        <v>304</v>
      </c>
      <c r="AG11" s="8"/>
      <c r="AH11" s="25"/>
      <c r="AI11" s="30"/>
      <c r="AJ11" s="8"/>
      <c r="AK11" s="8"/>
      <c r="AL11" s="8"/>
      <c r="AM11" s="8"/>
      <c r="AN11" s="25"/>
    </row>
    <row r="12" spans="1:202" ht="65">
      <c r="A12" s="30" t="s">
        <v>143</v>
      </c>
      <c r="B12" s="15" t="s">
        <v>227</v>
      </c>
      <c r="C12" s="8"/>
      <c r="D12" s="8"/>
      <c r="E12" s="8"/>
      <c r="F12" s="8"/>
      <c r="G12" s="8"/>
      <c r="H12" s="8"/>
      <c r="I12" s="30" t="s">
        <v>228</v>
      </c>
      <c r="J12" s="8"/>
      <c r="K12" s="8"/>
      <c r="L12" s="8"/>
      <c r="M12" s="8"/>
      <c r="N12" s="25"/>
      <c r="O12" s="30" t="s">
        <v>124</v>
      </c>
      <c r="P12" s="8"/>
      <c r="Q12" s="8"/>
      <c r="R12" s="8"/>
      <c r="S12" s="8"/>
      <c r="T12" s="25"/>
      <c r="U12" s="8"/>
      <c r="V12" s="15" t="s">
        <v>237</v>
      </c>
      <c r="W12" s="8"/>
      <c r="X12" s="19"/>
      <c r="Y12" s="19"/>
      <c r="Z12" s="19"/>
      <c r="AA12" s="19"/>
      <c r="AB12" s="19"/>
      <c r="AC12" s="14" t="s">
        <v>312</v>
      </c>
      <c r="AD12" s="8"/>
      <c r="AE12" s="8"/>
      <c r="AF12" s="8"/>
      <c r="AG12" s="8"/>
      <c r="AH12" s="25"/>
      <c r="AI12" s="30" t="s">
        <v>144</v>
      </c>
      <c r="AJ12" s="8"/>
      <c r="AK12" s="8"/>
      <c r="AL12" s="8"/>
      <c r="AM12" s="8"/>
      <c r="AN12" s="25"/>
      <c r="AO12" s="8"/>
      <c r="AP12" s="25" t="s">
        <v>167</v>
      </c>
      <c r="AQ12" s="8" t="s">
        <v>168</v>
      </c>
      <c r="AR12" s="25" t="s">
        <v>165</v>
      </c>
      <c r="AS12" s="8"/>
      <c r="AT12" s="8"/>
      <c r="AU12" s="8"/>
      <c r="AV12" s="8"/>
      <c r="AW12" s="30" t="s">
        <v>112</v>
      </c>
      <c r="AX12" s="8"/>
      <c r="AY12" s="8"/>
      <c r="AZ12" s="8"/>
      <c r="BA12" s="8"/>
      <c r="BB12" s="25"/>
      <c r="BC12" s="14" t="s">
        <v>146</v>
      </c>
      <c r="BD12" s="8" t="s">
        <v>169</v>
      </c>
      <c r="BE12" s="8" t="s">
        <v>125</v>
      </c>
      <c r="BF12" s="30" t="s">
        <v>145</v>
      </c>
      <c r="BG12" s="8"/>
      <c r="BH12" s="25"/>
      <c r="BI12" s="8" t="s">
        <v>313</v>
      </c>
      <c r="BJ12" s="25" t="s">
        <v>205</v>
      </c>
      <c r="BK12" s="8" t="s">
        <v>204</v>
      </c>
      <c r="BL12" s="8" t="s">
        <v>206</v>
      </c>
      <c r="BM12" s="8"/>
      <c r="BN12" s="8"/>
      <c r="BO12" s="8"/>
      <c r="BP12" s="8"/>
      <c r="BQ12" s="14" t="s">
        <v>207</v>
      </c>
      <c r="BR12" s="8"/>
      <c r="BS12" s="8"/>
      <c r="BT12" s="8"/>
      <c r="BU12" s="8"/>
      <c r="BV12" s="25"/>
      <c r="BW12" s="14" t="s">
        <v>146</v>
      </c>
      <c r="BX12" s="8"/>
      <c r="BY12" s="8"/>
      <c r="BZ12" s="8"/>
      <c r="CA12" s="8"/>
      <c r="CB12" s="25"/>
      <c r="CC12" s="8"/>
      <c r="CD12" s="25" t="s">
        <v>213</v>
      </c>
      <c r="CE12" s="8"/>
      <c r="CF12" s="8"/>
      <c r="CG12" s="8"/>
      <c r="CH12" s="8"/>
      <c r="CI12" s="8"/>
      <c r="CJ12" s="8"/>
      <c r="CK12" s="14" t="s">
        <v>113</v>
      </c>
      <c r="CL12" s="8" t="s">
        <v>64</v>
      </c>
      <c r="CM12" s="8"/>
      <c r="CN12" s="8"/>
      <c r="CO12" s="8"/>
      <c r="CP12" s="25"/>
      <c r="CQ12" s="30" t="s">
        <v>107</v>
      </c>
      <c r="CR12" s="8" t="s">
        <v>144</v>
      </c>
      <c r="CS12" s="8" t="s">
        <v>125</v>
      </c>
      <c r="CT12" s="8" t="s">
        <v>115</v>
      </c>
      <c r="CU12" s="8" t="s">
        <v>145</v>
      </c>
      <c r="CV12" s="25"/>
      <c r="CW12" s="8" t="s">
        <v>314</v>
      </c>
      <c r="CX12" s="25" t="s">
        <v>58</v>
      </c>
      <c r="CY12" s="8" t="s">
        <v>183</v>
      </c>
      <c r="CZ12" s="8"/>
      <c r="DA12" s="8"/>
      <c r="DB12" s="8"/>
      <c r="DC12" s="8"/>
      <c r="DD12" s="8"/>
      <c r="DE12" s="49" t="s">
        <v>113</v>
      </c>
      <c r="DF12" s="50" t="s">
        <v>184</v>
      </c>
      <c r="DG12" s="38" t="s">
        <v>185</v>
      </c>
      <c r="DH12" s="38" t="s">
        <v>112</v>
      </c>
      <c r="DI12" s="8"/>
      <c r="DJ12" s="25"/>
      <c r="DK12" s="51" t="s">
        <v>107</v>
      </c>
      <c r="DL12" s="38" t="s">
        <v>124</v>
      </c>
      <c r="DM12" s="38" t="s">
        <v>144</v>
      </c>
      <c r="DN12" s="38" t="s">
        <v>145</v>
      </c>
      <c r="DO12" s="8"/>
      <c r="DP12" s="25"/>
      <c r="DQ12" s="8" t="s">
        <v>315</v>
      </c>
      <c r="DR12" s="25" t="s">
        <v>249</v>
      </c>
      <c r="DS12" s="8" t="s">
        <v>249</v>
      </c>
      <c r="DT12" s="8"/>
      <c r="DU12" s="8"/>
      <c r="DV12" s="8"/>
      <c r="DW12" s="8"/>
      <c r="DX12" s="8"/>
      <c r="DY12" s="30" t="s">
        <v>121</v>
      </c>
      <c r="DZ12" s="8"/>
      <c r="EA12" s="8"/>
      <c r="EB12" s="8"/>
      <c r="EC12" s="8"/>
      <c r="ED12" s="25"/>
      <c r="EE12" s="30" t="s">
        <v>250</v>
      </c>
      <c r="EF12" s="8" t="s">
        <v>145</v>
      </c>
      <c r="EG12" s="8"/>
      <c r="EH12" s="8"/>
      <c r="EI12" s="8"/>
      <c r="EJ12" s="25"/>
      <c r="EK12" s="8"/>
      <c r="EL12" s="25" t="s">
        <v>256</v>
      </c>
      <c r="EM12" s="8"/>
      <c r="EN12" s="8"/>
      <c r="EO12" s="8"/>
      <c r="EP12" s="8"/>
      <c r="EQ12" s="8"/>
      <c r="ER12" s="25"/>
      <c r="ES12" s="8" t="s">
        <v>44</v>
      </c>
      <c r="ET12" s="8"/>
      <c r="EU12" s="8"/>
      <c r="EV12" s="8"/>
      <c r="EW12" s="8"/>
      <c r="EX12" s="25"/>
      <c r="EY12" s="14" t="s">
        <v>146</v>
      </c>
      <c r="EZ12" s="8" t="s">
        <v>124</v>
      </c>
      <c r="FA12" s="8" t="s">
        <v>144</v>
      </c>
      <c r="FB12" s="8"/>
      <c r="FC12" s="8"/>
      <c r="FD12" s="25"/>
      <c r="FE12" s="8" t="s">
        <v>316</v>
      </c>
      <c r="FF12" s="25" t="s">
        <v>317</v>
      </c>
      <c r="FG12" s="8" t="s">
        <v>285</v>
      </c>
      <c r="FH12" s="8" t="s">
        <v>318</v>
      </c>
      <c r="FI12" s="8"/>
      <c r="FJ12" s="8"/>
      <c r="FK12" s="8"/>
      <c r="FL12" s="25"/>
      <c r="FM12" s="8" t="s">
        <v>207</v>
      </c>
      <c r="FN12" s="8"/>
      <c r="FO12" s="8"/>
      <c r="FP12" s="8"/>
      <c r="FQ12" s="8"/>
      <c r="FR12" s="25"/>
      <c r="FS12" s="19" t="s">
        <v>255</v>
      </c>
      <c r="FT12" s="8"/>
      <c r="FU12" s="8"/>
      <c r="FV12" s="8"/>
      <c r="FW12" s="8"/>
      <c r="FX12" s="25"/>
      <c r="FY12" s="8"/>
      <c r="FZ12" s="25" t="s">
        <v>260</v>
      </c>
      <c r="GA12" s="8" t="s">
        <v>259</v>
      </c>
      <c r="GB12" s="25" t="s">
        <v>262</v>
      </c>
      <c r="GC12" s="8"/>
      <c r="GD12" s="8"/>
      <c r="GE12" s="8"/>
      <c r="GF12" s="25"/>
      <c r="GG12" s="8" t="s">
        <v>207</v>
      </c>
      <c r="GH12" s="8" t="s">
        <v>104</v>
      </c>
      <c r="GI12" s="8"/>
      <c r="GJ12" s="8"/>
      <c r="GK12" s="8"/>
      <c r="GL12" s="25"/>
      <c r="GM12" s="8" t="s">
        <v>145</v>
      </c>
      <c r="GN12" s="8" t="s">
        <v>95</v>
      </c>
      <c r="GO12" s="30" t="s">
        <v>250</v>
      </c>
      <c r="GP12" s="8"/>
      <c r="GQ12" s="8"/>
      <c r="GR12" s="25"/>
      <c r="GS12" s="8" t="s">
        <v>319</v>
      </c>
    </row>
    <row r="13" spans="1:202" ht="39">
      <c r="A13" s="8" t="s">
        <v>104</v>
      </c>
      <c r="B13" s="25" t="s">
        <v>160</v>
      </c>
      <c r="C13" s="8" t="s">
        <v>161</v>
      </c>
      <c r="D13" s="8" t="s">
        <v>162</v>
      </c>
      <c r="E13" s="8"/>
      <c r="F13" s="8"/>
      <c r="G13" s="8"/>
      <c r="H13" s="25"/>
      <c r="I13" s="8" t="s">
        <v>112</v>
      </c>
      <c r="J13" s="18" t="s">
        <v>236</v>
      </c>
      <c r="K13" s="8"/>
      <c r="L13" s="8"/>
      <c r="M13" s="8"/>
      <c r="N13" s="25"/>
      <c r="O13" s="8" t="s">
        <v>150</v>
      </c>
      <c r="P13" s="8" t="s">
        <v>125</v>
      </c>
      <c r="Q13" s="8"/>
      <c r="R13" s="8"/>
      <c r="S13" s="8"/>
      <c r="T13" s="25"/>
      <c r="U13" s="8" t="s">
        <v>320</v>
      </c>
      <c r="V13" s="25" t="s">
        <v>199</v>
      </c>
      <c r="W13" s="8"/>
      <c r="X13" s="19"/>
      <c r="Y13" s="8"/>
      <c r="Z13" s="8"/>
      <c r="AA13" s="8"/>
      <c r="AB13" s="25"/>
      <c r="AC13" s="8" t="s">
        <v>112</v>
      </c>
      <c r="AD13" s="8"/>
      <c r="AE13" s="8"/>
      <c r="AF13" s="8"/>
      <c r="AG13" s="8"/>
      <c r="AH13" s="25"/>
      <c r="AI13" s="8" t="s">
        <v>150</v>
      </c>
      <c r="AJ13" s="8"/>
      <c r="AK13" s="8"/>
      <c r="AL13" s="8"/>
      <c r="AM13" s="8"/>
      <c r="AN13" s="25"/>
      <c r="AO13" s="8" t="s">
        <v>200</v>
      </c>
      <c r="AP13" s="25" t="s">
        <v>234</v>
      </c>
      <c r="AQ13" s="8"/>
      <c r="AR13" s="19"/>
      <c r="AS13" s="19"/>
      <c r="AT13" s="19"/>
      <c r="AU13" s="8"/>
      <c r="AV13" s="25"/>
      <c r="AW13" s="8" t="s">
        <v>235</v>
      </c>
      <c r="AX13" s="8"/>
      <c r="AY13" s="8"/>
      <c r="AZ13" s="8"/>
      <c r="BA13" s="8"/>
      <c r="BB13" s="25"/>
      <c r="BC13" s="8" t="s">
        <v>124</v>
      </c>
      <c r="BD13" s="8"/>
      <c r="BE13" s="8"/>
      <c r="BF13" s="8"/>
      <c r="BG13" s="8"/>
      <c r="BH13" s="25"/>
      <c r="BI13" s="25" t="s">
        <v>280</v>
      </c>
      <c r="BJ13" s="8"/>
      <c r="BK13" s="19"/>
      <c r="BL13" s="19"/>
      <c r="BM13" s="19"/>
      <c r="BN13" s="8"/>
      <c r="BO13" s="8"/>
      <c r="BQ13" s="30" t="s">
        <v>121</v>
      </c>
      <c r="BR13" s="8"/>
      <c r="BS13" s="8"/>
      <c r="BT13" s="8"/>
      <c r="BU13" s="25"/>
      <c r="BW13" s="8" t="s">
        <v>124</v>
      </c>
      <c r="BX13" s="8"/>
      <c r="BY13" s="8"/>
      <c r="BZ13" s="8"/>
      <c r="CA13" s="25"/>
      <c r="CB13" s="8"/>
      <c r="CD13" s="8" t="s">
        <v>281</v>
      </c>
      <c r="CE13" s="30"/>
      <c r="CF13" s="8"/>
      <c r="CG13" s="8"/>
      <c r="CH13" s="8"/>
      <c r="CI13" s="8"/>
      <c r="CJ13" s="8"/>
      <c r="CK13" s="30" t="s">
        <v>269</v>
      </c>
      <c r="CL13" s="8"/>
      <c r="CM13" s="8"/>
      <c r="CN13" s="8"/>
      <c r="CO13" s="8"/>
      <c r="CP13" s="25"/>
      <c r="CQ13" s="8" t="s">
        <v>124</v>
      </c>
      <c r="CR13" s="8"/>
      <c r="CS13" s="8"/>
      <c r="CT13" s="8"/>
      <c r="CU13" s="8"/>
      <c r="CV13" s="25"/>
      <c r="CW13" s="19" t="s">
        <v>321</v>
      </c>
      <c r="CX13" s="25" t="s">
        <v>296</v>
      </c>
      <c r="CY13" s="8"/>
      <c r="CZ13" s="19"/>
      <c r="DA13" s="19"/>
      <c r="DB13" s="19"/>
      <c r="DC13" s="8"/>
      <c r="DD13" s="8"/>
      <c r="DE13" s="30" t="s">
        <v>114</v>
      </c>
      <c r="DF13" s="8"/>
      <c r="DG13" s="8"/>
      <c r="DH13" s="8"/>
      <c r="DI13" s="8"/>
      <c r="DJ13" s="25"/>
      <c r="DK13" s="8" t="s">
        <v>95</v>
      </c>
      <c r="DL13" s="8"/>
      <c r="DM13" s="8"/>
      <c r="DN13" s="8"/>
      <c r="DO13" s="8"/>
      <c r="DP13" s="25"/>
      <c r="DQ13" s="8" t="s">
        <v>297</v>
      </c>
      <c r="DR13" s="15" t="s">
        <v>265</v>
      </c>
      <c r="DS13" s="8"/>
      <c r="DT13" s="8"/>
      <c r="DU13" s="8"/>
      <c r="DV13" s="8"/>
      <c r="DW13" s="8"/>
      <c r="DX13" s="8"/>
      <c r="DY13" s="19" t="s">
        <v>267</v>
      </c>
      <c r="DZ13" s="45"/>
      <c r="EB13" s="19"/>
      <c r="EC13" s="8"/>
      <c r="ED13" s="25"/>
      <c r="EE13" s="8" t="s">
        <v>95</v>
      </c>
      <c r="EF13" s="8"/>
      <c r="EG13" s="8"/>
      <c r="EH13" s="8"/>
      <c r="EI13" s="8"/>
      <c r="EJ13" s="25"/>
      <c r="EL13" s="25" t="s">
        <v>34</v>
      </c>
      <c r="EM13" s="8"/>
      <c r="EN13" s="8"/>
      <c r="EO13" s="8"/>
      <c r="EP13" s="8"/>
      <c r="EQ13" s="8"/>
      <c r="ER13" s="8"/>
      <c r="ES13" s="30" t="s">
        <v>304</v>
      </c>
      <c r="ET13" s="8" t="s">
        <v>138</v>
      </c>
      <c r="EU13" s="8" t="s">
        <v>154</v>
      </c>
      <c r="EV13" s="8"/>
      <c r="EW13" s="8"/>
      <c r="EX13" s="25"/>
      <c r="EY13" s="30"/>
      <c r="EZ13" s="8"/>
      <c r="FA13" s="8"/>
      <c r="FB13" s="8"/>
      <c r="FC13" s="8"/>
      <c r="FD13" s="25"/>
      <c r="FE13" s="6" t="s">
        <v>322</v>
      </c>
      <c r="FF13" s="15" t="s">
        <v>307</v>
      </c>
      <c r="FG13" s="8" t="s">
        <v>178</v>
      </c>
      <c r="FH13" s="8"/>
      <c r="FI13" s="8"/>
      <c r="FJ13" s="8"/>
      <c r="FK13" s="8"/>
      <c r="FL13" s="25"/>
      <c r="FM13" s="19" t="s">
        <v>138</v>
      </c>
      <c r="FN13" s="35"/>
      <c r="FO13" s="8"/>
      <c r="FP13" s="8"/>
      <c r="FQ13" s="8"/>
      <c r="FR13" s="25"/>
      <c r="FY13" s="6" t="s">
        <v>323</v>
      </c>
    </row>
    <row r="14" spans="1:202" ht="24">
      <c r="A14" s="8" t="s">
        <v>269</v>
      </c>
      <c r="B14" s="15" t="s">
        <v>265</v>
      </c>
      <c r="C14" s="8"/>
      <c r="D14" s="8"/>
      <c r="E14" s="8"/>
      <c r="F14" s="8"/>
      <c r="G14" s="8"/>
      <c r="H14" s="8"/>
      <c r="I14" s="14" t="s">
        <v>113</v>
      </c>
      <c r="J14" s="45" t="s">
        <v>266</v>
      </c>
      <c r="K14" s="19" t="s">
        <v>267</v>
      </c>
      <c r="L14" s="19"/>
      <c r="M14" s="8"/>
      <c r="N14" s="25"/>
      <c r="O14" s="8" t="s">
        <v>124</v>
      </c>
      <c r="P14" s="8"/>
      <c r="Q14" s="8"/>
      <c r="R14" s="8"/>
      <c r="S14" s="8"/>
      <c r="T14" s="25"/>
      <c r="U14" s="8"/>
      <c r="V14" s="25"/>
      <c r="W14" s="8"/>
      <c r="X14" s="19"/>
      <c r="Y14" s="8"/>
      <c r="Z14" s="8"/>
      <c r="AA14" s="8"/>
      <c r="AB14" s="8"/>
      <c r="AC14" s="8"/>
      <c r="AD14" s="8"/>
      <c r="AE14" s="8"/>
      <c r="AF14" s="8"/>
      <c r="AG14" s="8"/>
      <c r="AH14" s="25"/>
      <c r="AI14" s="8"/>
      <c r="AJ14" s="8"/>
      <c r="AK14" s="8"/>
      <c r="AL14" s="8"/>
      <c r="AM14" s="8"/>
      <c r="AN14" s="25"/>
      <c r="AO14" s="8"/>
      <c r="AP14" s="8"/>
      <c r="AQ14" s="8"/>
      <c r="AR14" s="19"/>
      <c r="AS14" s="19"/>
      <c r="AT14" s="19"/>
      <c r="AU14" s="8"/>
      <c r="AV14" s="8"/>
      <c r="AW14" s="8"/>
      <c r="AX14" s="8"/>
      <c r="AY14" s="8"/>
      <c r="AZ14" s="8"/>
      <c r="BA14" s="8"/>
      <c r="BB14" s="8"/>
      <c r="BC14" s="8"/>
      <c r="BD14" s="8"/>
      <c r="BE14" s="8"/>
      <c r="BF14" s="8"/>
      <c r="BG14" s="8"/>
      <c r="BH14" s="8"/>
      <c r="BI14" s="8"/>
      <c r="BJ14" s="8"/>
      <c r="BK14" s="19"/>
      <c r="BL14" s="19"/>
      <c r="BM14" s="19"/>
      <c r="BN14" s="8"/>
      <c r="BO14" s="8"/>
      <c r="BQ14" s="8"/>
      <c r="BR14" s="8"/>
      <c r="BS14" s="8"/>
      <c r="BT14" s="8"/>
      <c r="BU14" s="8"/>
      <c r="BW14" s="8"/>
      <c r="BX14" s="8"/>
      <c r="BY14" s="8"/>
      <c r="BZ14" s="8"/>
      <c r="CA14" s="8"/>
      <c r="CB14" s="8"/>
      <c r="CD14" s="8"/>
      <c r="CE14" s="8"/>
      <c r="CF14" s="8"/>
      <c r="CG14" s="8"/>
      <c r="CH14" s="8"/>
      <c r="CI14" s="8"/>
      <c r="CJ14" s="8"/>
      <c r="CK14" s="8"/>
      <c r="CL14" s="8"/>
      <c r="CM14" s="8"/>
      <c r="CN14" s="8"/>
      <c r="CO14" s="8"/>
      <c r="CP14" s="8"/>
      <c r="CQ14" s="8"/>
      <c r="CR14" s="8"/>
      <c r="CS14" s="8"/>
      <c r="CT14" s="8"/>
      <c r="CU14" s="8"/>
      <c r="CV14" s="8"/>
      <c r="CW14" s="19"/>
      <c r="CX14" s="8"/>
      <c r="CY14" s="8"/>
      <c r="CZ14" s="19"/>
      <c r="DA14" s="19"/>
      <c r="DB14" s="19"/>
      <c r="DC14" s="8"/>
      <c r="DD14" s="8"/>
      <c r="DE14" s="8"/>
      <c r="DF14" s="8"/>
      <c r="DG14" s="8"/>
      <c r="DH14" s="8"/>
      <c r="DI14" s="8"/>
      <c r="DJ14" s="8"/>
      <c r="DK14" s="8"/>
      <c r="DL14" s="8"/>
      <c r="DM14" s="8"/>
      <c r="DN14" s="8"/>
      <c r="DO14" s="8"/>
      <c r="DP14" s="8"/>
      <c r="DQ14" s="8"/>
    </row>
    <row r="15" spans="1:202" ht="52">
      <c r="A15" s="8" t="s">
        <v>113</v>
      </c>
      <c r="B15" s="8" t="s">
        <v>109</v>
      </c>
      <c r="C15" s="30" t="s">
        <v>110</v>
      </c>
      <c r="D15" s="8"/>
      <c r="E15" s="8"/>
      <c r="F15" s="8"/>
      <c r="G15" s="8"/>
      <c r="H15" s="8"/>
      <c r="I15" s="30" t="s">
        <v>111</v>
      </c>
      <c r="J15" s="8" t="s">
        <v>112</v>
      </c>
      <c r="K15" s="8"/>
      <c r="L15" s="8"/>
      <c r="M15" s="8"/>
      <c r="N15" s="25"/>
      <c r="O15" s="8" t="s">
        <v>115</v>
      </c>
      <c r="P15" s="8" t="s">
        <v>95</v>
      </c>
      <c r="Q15" s="8"/>
      <c r="R15" s="8"/>
      <c r="S15" s="8"/>
      <c r="T15" s="25"/>
      <c r="U15" s="8" t="s">
        <v>324</v>
      </c>
      <c r="V15" s="15" t="s">
        <v>310</v>
      </c>
      <c r="W15" s="8" t="s">
        <v>133</v>
      </c>
      <c r="X15" s="19" t="s">
        <v>311</v>
      </c>
      <c r="Y15" s="8" t="s">
        <v>127</v>
      </c>
      <c r="Z15" s="8" t="s">
        <v>132</v>
      </c>
      <c r="AA15" s="8" t="s">
        <v>136</v>
      </c>
      <c r="AB15" s="8" t="s">
        <v>137</v>
      </c>
      <c r="AC15" s="30" t="s">
        <v>138</v>
      </c>
      <c r="AD15" s="19" t="s">
        <v>139</v>
      </c>
      <c r="AE15" s="8" t="s">
        <v>111</v>
      </c>
      <c r="AF15" s="8" t="s">
        <v>140</v>
      </c>
      <c r="AG15" s="8" t="s">
        <v>128</v>
      </c>
      <c r="AH15" s="25"/>
      <c r="AI15" s="30" t="s">
        <v>107</v>
      </c>
      <c r="AJ15" s="8" t="s">
        <v>144</v>
      </c>
      <c r="AK15" s="8" t="s">
        <v>115</v>
      </c>
      <c r="AL15" s="8" t="s">
        <v>145</v>
      </c>
      <c r="AM15" s="8" t="s">
        <v>146</v>
      </c>
      <c r="AN15" s="25"/>
      <c r="AO15" s="8"/>
    </row>
    <row r="16" spans="1:202" ht="39">
      <c r="A16" s="30" t="s">
        <v>220</v>
      </c>
      <c r="B16" s="25" t="s">
        <v>216</v>
      </c>
      <c r="C16" s="8" t="s">
        <v>217</v>
      </c>
      <c r="D16" s="8"/>
      <c r="E16" s="8"/>
      <c r="F16" s="8"/>
      <c r="G16" s="8"/>
      <c r="H16" s="8"/>
      <c r="I16" s="8" t="s">
        <v>222</v>
      </c>
      <c r="J16" s="8" t="s">
        <v>211</v>
      </c>
      <c r="L16" s="19"/>
      <c r="M16" s="8"/>
      <c r="N16" s="25"/>
      <c r="O16" s="30" t="s">
        <v>124</v>
      </c>
      <c r="P16" s="8" t="s">
        <v>221</v>
      </c>
      <c r="Q16" s="8" t="s">
        <v>156</v>
      </c>
      <c r="R16" s="8"/>
      <c r="S16" s="8"/>
      <c r="T16" s="25"/>
      <c r="U16" s="8"/>
      <c r="V16" s="25" t="s">
        <v>247</v>
      </c>
      <c r="W16" s="8"/>
      <c r="X16" s="19"/>
      <c r="Y16" s="19"/>
      <c r="Z16" s="19"/>
      <c r="AA16" s="8"/>
      <c r="AB16" s="8"/>
      <c r="AC16" s="19" t="s">
        <v>207</v>
      </c>
      <c r="AD16" s="8" t="s">
        <v>155</v>
      </c>
      <c r="AE16" s="8"/>
      <c r="AH16" s="25"/>
      <c r="AI16" s="30" t="s">
        <v>124</v>
      </c>
      <c r="AJ16" s="8" t="s">
        <v>144</v>
      </c>
      <c r="AK16" s="8" t="s">
        <v>156</v>
      </c>
      <c r="AL16" s="8"/>
      <c r="AM16" s="8"/>
      <c r="AN16" s="25"/>
      <c r="AO16" s="8"/>
    </row>
    <row r="17" spans="1:181">
      <c r="A17" s="30" t="s">
        <v>232</v>
      </c>
      <c r="B17" s="25" t="s">
        <v>230</v>
      </c>
      <c r="C17" s="8"/>
      <c r="D17" s="8"/>
      <c r="E17" s="8"/>
      <c r="F17" s="8"/>
      <c r="G17" s="8"/>
      <c r="H17" s="8"/>
      <c r="I17" s="30" t="s">
        <v>231</v>
      </c>
      <c r="J17" s="35"/>
      <c r="K17" s="8"/>
      <c r="L17" s="8"/>
      <c r="M17" s="8"/>
      <c r="N17" s="25"/>
      <c r="O17" s="30"/>
      <c r="P17" s="8"/>
      <c r="Q17" s="8"/>
      <c r="R17" s="8"/>
      <c r="S17" s="8"/>
      <c r="T17" s="25"/>
      <c r="U17" s="30"/>
      <c r="V17" s="8"/>
      <c r="W17" s="8"/>
      <c r="X17" s="8"/>
      <c r="Y17" s="8"/>
      <c r="Z17" s="25"/>
      <c r="AA17" s="8"/>
      <c r="AB17" s="8"/>
      <c r="AC17" s="19"/>
      <c r="AD17" s="8"/>
      <c r="AE17" s="8"/>
      <c r="AH17" s="8"/>
      <c r="AI17" s="8"/>
      <c r="AJ17" s="8"/>
      <c r="AK17" s="8"/>
      <c r="AL17" s="8"/>
      <c r="AM17" s="8"/>
      <c r="AN17" s="8"/>
      <c r="AO17" s="8"/>
    </row>
    <row r="18" spans="1:181" ht="39">
      <c r="A18" s="30" t="s">
        <v>175</v>
      </c>
      <c r="B18" s="25" t="s">
        <v>271</v>
      </c>
      <c r="C18" s="8" t="s">
        <v>272</v>
      </c>
      <c r="D18" s="8"/>
      <c r="E18" s="8"/>
      <c r="F18" s="8"/>
      <c r="G18" s="8"/>
      <c r="H18" s="8"/>
      <c r="I18" s="30" t="s">
        <v>112</v>
      </c>
      <c r="J18" s="8" t="s">
        <v>143</v>
      </c>
      <c r="K18" s="8" t="s">
        <v>266</v>
      </c>
      <c r="L18" s="8" t="s">
        <v>273</v>
      </c>
      <c r="M18" s="8"/>
      <c r="N18" s="25"/>
      <c r="O18" s="30" t="s">
        <v>192</v>
      </c>
      <c r="P18" s="8"/>
      <c r="Q18" s="8"/>
      <c r="R18" s="8"/>
      <c r="S18" s="8"/>
      <c r="T18" s="25"/>
      <c r="U18" s="8"/>
      <c r="V18" s="8"/>
      <c r="W18" s="8"/>
      <c r="X18" s="8"/>
      <c r="Y18" s="8"/>
      <c r="Z18" s="8"/>
      <c r="AA18" s="8"/>
      <c r="AB18" s="8"/>
      <c r="AC18" s="19"/>
      <c r="AD18" s="8"/>
      <c r="AE18" s="8"/>
      <c r="AH18" s="8"/>
      <c r="AI18" s="8"/>
      <c r="AJ18" s="8"/>
      <c r="AK18" s="8"/>
      <c r="AL18" s="8"/>
      <c r="AM18" s="8"/>
      <c r="AN18" s="8"/>
      <c r="AO18" s="8"/>
    </row>
    <row r="19" spans="1:181" ht="39">
      <c r="A19" s="14" t="s">
        <v>274</v>
      </c>
      <c r="B19" s="25" t="s">
        <v>271</v>
      </c>
      <c r="C19" s="8" t="s">
        <v>272</v>
      </c>
      <c r="D19" s="8"/>
      <c r="E19" s="8"/>
      <c r="F19" s="8"/>
      <c r="G19" s="8"/>
      <c r="H19" s="8"/>
      <c r="I19" s="30" t="s">
        <v>112</v>
      </c>
      <c r="J19" s="8" t="s">
        <v>143</v>
      </c>
      <c r="K19" s="8" t="s">
        <v>266</v>
      </c>
      <c r="L19" s="8" t="s">
        <v>273</v>
      </c>
      <c r="M19" s="8"/>
      <c r="N19" s="25"/>
      <c r="O19" s="30" t="s">
        <v>107</v>
      </c>
      <c r="P19" s="8" t="s">
        <v>144</v>
      </c>
      <c r="Q19" s="19" t="s">
        <v>250</v>
      </c>
      <c r="R19" s="8" t="s">
        <v>192</v>
      </c>
      <c r="S19" s="8" t="s">
        <v>146</v>
      </c>
      <c r="T19" s="25" t="s">
        <v>145</v>
      </c>
      <c r="U19" s="8" t="s">
        <v>286</v>
      </c>
    </row>
    <row r="20" spans="1:181" ht="24">
      <c r="A20" s="14" t="s">
        <v>105</v>
      </c>
      <c r="B20" s="15" t="s">
        <v>265</v>
      </c>
      <c r="C20" s="8"/>
      <c r="D20" s="8"/>
      <c r="E20" s="8"/>
      <c r="F20" s="8"/>
      <c r="G20" s="8"/>
      <c r="H20" s="8"/>
      <c r="I20" s="14" t="s">
        <v>113</v>
      </c>
      <c r="J20" s="45" t="s">
        <v>266</v>
      </c>
      <c r="K20" s="19" t="s">
        <v>267</v>
      </c>
      <c r="L20" s="19"/>
      <c r="M20" s="8"/>
      <c r="N20" s="25"/>
      <c r="O20" s="30" t="s">
        <v>107</v>
      </c>
      <c r="P20" s="8"/>
      <c r="Q20" s="8"/>
      <c r="R20" s="8"/>
      <c r="S20" s="8"/>
      <c r="T20" s="25"/>
      <c r="U20" s="8"/>
    </row>
    <row r="21" spans="1:181" ht="39">
      <c r="A21" s="30" t="s">
        <v>138</v>
      </c>
      <c r="B21" s="25" t="s">
        <v>240</v>
      </c>
      <c r="C21" s="8" t="s">
        <v>241</v>
      </c>
      <c r="D21" s="8"/>
      <c r="E21" s="8"/>
      <c r="F21" s="8"/>
      <c r="G21" s="8"/>
      <c r="H21" s="8"/>
      <c r="I21" s="30" t="s">
        <v>155</v>
      </c>
      <c r="J21" s="8" t="s">
        <v>231</v>
      </c>
      <c r="K21" s="8"/>
      <c r="L21" s="8"/>
      <c r="M21" s="8"/>
      <c r="N21" s="25"/>
      <c r="O21" s="19" t="s">
        <v>107</v>
      </c>
      <c r="P21" s="8" t="s">
        <v>156</v>
      </c>
      <c r="Q21" s="8"/>
      <c r="R21" s="8"/>
      <c r="S21" s="8"/>
      <c r="T21" s="25"/>
      <c r="U21" s="8"/>
      <c r="V21" s="8" t="s">
        <v>159</v>
      </c>
      <c r="W21" s="30" t="s">
        <v>158</v>
      </c>
      <c r="X21" s="8"/>
      <c r="Y21" s="8"/>
      <c r="Z21" s="8"/>
      <c r="AA21" s="8"/>
      <c r="AB21" s="8"/>
      <c r="AC21" s="30" t="s">
        <v>128</v>
      </c>
      <c r="AD21" s="8"/>
      <c r="AE21" s="8"/>
      <c r="AF21" s="8"/>
      <c r="AG21" s="8"/>
      <c r="AH21" s="25"/>
      <c r="AI21" s="8" t="s">
        <v>115</v>
      </c>
      <c r="AJ21" s="8"/>
      <c r="AK21" s="8"/>
      <c r="AL21" s="8"/>
      <c r="AM21" s="8"/>
      <c r="AN21" s="25"/>
      <c r="AO21" s="8"/>
      <c r="AP21" s="15" t="s">
        <v>265</v>
      </c>
      <c r="AQ21" s="8"/>
      <c r="AR21" s="8"/>
      <c r="AS21" s="8"/>
      <c r="AT21" s="8"/>
      <c r="AU21" s="8"/>
      <c r="AV21" s="8"/>
      <c r="AW21" s="14" t="s">
        <v>113</v>
      </c>
      <c r="AX21" s="45"/>
      <c r="AY21" s="19"/>
      <c r="AZ21" s="19"/>
      <c r="BA21" s="8"/>
      <c r="BB21" s="25"/>
      <c r="BC21" s="8" t="s">
        <v>115</v>
      </c>
      <c r="BD21" s="8"/>
      <c r="BE21" s="8"/>
      <c r="BF21" s="8"/>
      <c r="BG21" s="8"/>
      <c r="BH21" s="25"/>
      <c r="BI21" s="8"/>
    </row>
    <row r="22" spans="1:181" ht="52">
      <c r="A22" s="30" t="s">
        <v>325</v>
      </c>
      <c r="B22" s="8" t="s">
        <v>153</v>
      </c>
      <c r="C22" s="14" t="s">
        <v>152</v>
      </c>
      <c r="D22" s="19"/>
      <c r="E22" s="8"/>
      <c r="F22" s="8"/>
      <c r="G22" s="8"/>
      <c r="H22" s="8"/>
      <c r="I22" s="30" t="s">
        <v>154</v>
      </c>
      <c r="J22" s="8"/>
      <c r="K22" s="8"/>
      <c r="L22" s="8"/>
      <c r="M22" s="8"/>
      <c r="N22" s="25"/>
      <c r="O22" s="8" t="s">
        <v>156</v>
      </c>
      <c r="P22" s="8"/>
      <c r="Q22" s="8"/>
      <c r="R22" s="8"/>
      <c r="S22" s="8"/>
      <c r="T22" s="25"/>
      <c r="U22" s="8" t="s">
        <v>326</v>
      </c>
      <c r="V22" s="25" t="s">
        <v>271</v>
      </c>
      <c r="W22" s="8" t="s">
        <v>272</v>
      </c>
      <c r="X22" s="8"/>
      <c r="Y22" s="8"/>
      <c r="Z22" s="8"/>
      <c r="AA22" s="8"/>
      <c r="AB22" s="8"/>
      <c r="AC22" s="30" t="s">
        <v>112</v>
      </c>
      <c r="AD22" s="8" t="s">
        <v>143</v>
      </c>
      <c r="AE22" s="8" t="s">
        <v>266</v>
      </c>
      <c r="AF22" s="8" t="s">
        <v>273</v>
      </c>
      <c r="AG22" s="8"/>
      <c r="AH22" s="25"/>
      <c r="AI22" s="8" t="s">
        <v>146</v>
      </c>
      <c r="AJ22" s="25" t="s">
        <v>145</v>
      </c>
      <c r="AO22" s="6" t="s">
        <v>275</v>
      </c>
      <c r="AP22" s="25" t="s">
        <v>256</v>
      </c>
      <c r="AQ22" s="8"/>
      <c r="AR22" s="8"/>
      <c r="AS22" s="8"/>
      <c r="AT22" s="8"/>
      <c r="AU22" s="8"/>
      <c r="AV22" s="25"/>
      <c r="AW22" s="8" t="s">
        <v>44</v>
      </c>
      <c r="AX22" s="35"/>
      <c r="AY22" s="8"/>
      <c r="AZ22" s="8"/>
      <c r="BA22" s="8"/>
      <c r="BB22" s="25"/>
      <c r="BC22" s="8" t="s">
        <v>124</v>
      </c>
      <c r="BD22" s="8" t="s">
        <v>144</v>
      </c>
      <c r="BE22" s="8"/>
      <c r="BF22" s="8"/>
      <c r="BG22" s="8"/>
      <c r="BH22" s="25"/>
      <c r="BI22" s="8" t="s">
        <v>327</v>
      </c>
      <c r="BJ22" s="15" t="s">
        <v>294</v>
      </c>
      <c r="BK22" s="8"/>
      <c r="BL22" s="8"/>
      <c r="BM22" s="19"/>
      <c r="BN22" s="8"/>
      <c r="BO22" s="8"/>
      <c r="BP22" s="25"/>
      <c r="BQ22" s="19" t="s">
        <v>105</v>
      </c>
      <c r="BW22" s="8" t="s">
        <v>144</v>
      </c>
      <c r="CC22" s="6" t="s">
        <v>239</v>
      </c>
      <c r="CD22" s="25" t="s">
        <v>34</v>
      </c>
      <c r="CE22" s="8"/>
      <c r="CF22" s="8"/>
      <c r="CG22" s="8"/>
      <c r="CH22" s="8"/>
      <c r="CI22" s="8"/>
      <c r="CJ22" s="8"/>
      <c r="CK22" s="30" t="s">
        <v>304</v>
      </c>
      <c r="CL22" s="8" t="s">
        <v>138</v>
      </c>
      <c r="CM22" s="8" t="s">
        <v>154</v>
      </c>
      <c r="CN22" s="8"/>
      <c r="CO22" s="8"/>
      <c r="CP22" s="25"/>
      <c r="CQ22" s="30"/>
      <c r="CR22" s="8"/>
      <c r="CS22" s="8"/>
      <c r="CT22" s="8"/>
      <c r="CU22" s="8"/>
      <c r="CV22" s="25"/>
      <c r="CW22" s="6" t="s">
        <v>328</v>
      </c>
      <c r="CX22" s="8" t="s">
        <v>252</v>
      </c>
      <c r="CY22" s="25" t="s">
        <v>251</v>
      </c>
      <c r="CZ22" s="8"/>
      <c r="DA22" s="8"/>
      <c r="DB22" s="8"/>
      <c r="DC22" s="8"/>
      <c r="DD22" s="8"/>
      <c r="DE22" s="30" t="s">
        <v>106</v>
      </c>
      <c r="DF22" s="19" t="s">
        <v>121</v>
      </c>
      <c r="DG22" s="19"/>
      <c r="DH22" s="19"/>
      <c r="DI22" s="8"/>
      <c r="DJ22" s="25"/>
      <c r="DK22" s="30" t="s">
        <v>255</v>
      </c>
      <c r="DL22" s="8"/>
      <c r="DM22" s="8"/>
      <c r="DN22" s="8"/>
      <c r="DO22" s="8"/>
      <c r="DP22" s="25"/>
      <c r="DQ22" s="6" t="s">
        <v>329</v>
      </c>
    </row>
    <row r="23" spans="1:181">
      <c r="A23" s="30" t="s">
        <v>123</v>
      </c>
      <c r="B23" s="15" t="s">
        <v>119</v>
      </c>
      <c r="C23" s="8" t="s">
        <v>120</v>
      </c>
      <c r="D23" s="8"/>
      <c r="E23" s="8"/>
      <c r="F23" s="8"/>
      <c r="G23" s="8"/>
      <c r="H23" s="8"/>
      <c r="I23" s="14" t="s">
        <v>121</v>
      </c>
      <c r="J23" s="19" t="s">
        <v>122</v>
      </c>
      <c r="K23" s="19" t="s">
        <v>112</v>
      </c>
      <c r="L23" s="19"/>
      <c r="M23" s="8"/>
      <c r="N23" s="25"/>
      <c r="O23" s="8" t="s">
        <v>107</v>
      </c>
      <c r="P23" s="8" t="s">
        <v>124</v>
      </c>
      <c r="Q23" s="8" t="s">
        <v>125</v>
      </c>
      <c r="R23" s="8"/>
      <c r="S23" s="8"/>
      <c r="T23" s="25"/>
      <c r="U23" s="8"/>
    </row>
    <row r="24" spans="1:181" ht="36">
      <c r="A24" s="8" t="s">
        <v>330</v>
      </c>
      <c r="B24" s="25" t="s">
        <v>34</v>
      </c>
      <c r="C24" s="8"/>
      <c r="D24" s="8"/>
      <c r="E24" s="8"/>
      <c r="F24" s="8"/>
      <c r="G24" s="8"/>
      <c r="H24" s="8"/>
      <c r="I24" s="30" t="s">
        <v>304</v>
      </c>
      <c r="J24" s="8" t="s">
        <v>138</v>
      </c>
      <c r="K24" s="8" t="s">
        <v>154</v>
      </c>
      <c r="L24" s="8"/>
      <c r="M24" s="8"/>
      <c r="N24" s="25"/>
      <c r="O24" s="30"/>
      <c r="P24" s="8"/>
      <c r="Q24" s="8"/>
      <c r="R24" s="8"/>
      <c r="S24" s="8"/>
      <c r="T24" s="25"/>
      <c r="U24" s="6" t="s">
        <v>331</v>
      </c>
      <c r="V24" s="15" t="s">
        <v>208</v>
      </c>
      <c r="W24" s="8" t="s">
        <v>209</v>
      </c>
      <c r="X24" s="8"/>
      <c r="Y24" s="8"/>
      <c r="Z24" s="8"/>
      <c r="AA24" s="8"/>
      <c r="AB24" s="8"/>
      <c r="AC24" s="30" t="s">
        <v>138</v>
      </c>
      <c r="AD24" s="8"/>
      <c r="AE24" s="8"/>
      <c r="AF24" s="8"/>
      <c r="AG24" s="8"/>
      <c r="AH24" s="25"/>
      <c r="AI24" s="30"/>
      <c r="AJ24" s="8"/>
      <c r="AK24" s="8"/>
      <c r="AL24" s="8"/>
      <c r="AM24" s="8"/>
      <c r="AN24" s="25"/>
      <c r="AO24" s="8"/>
    </row>
    <row r="25" spans="1:181" ht="26">
      <c r="A25" s="8" t="s">
        <v>332</v>
      </c>
      <c r="B25" s="8" t="s">
        <v>189</v>
      </c>
      <c r="C25" s="30"/>
      <c r="D25" s="8"/>
      <c r="E25" s="8"/>
      <c r="F25" s="8"/>
      <c r="G25" s="8"/>
      <c r="H25" s="8"/>
      <c r="I25" s="30" t="s">
        <v>333</v>
      </c>
      <c r="J25" s="19"/>
      <c r="K25" s="8"/>
      <c r="L25" s="8"/>
      <c r="M25" s="8"/>
      <c r="N25" s="25"/>
      <c r="O25" s="8" t="s">
        <v>192</v>
      </c>
      <c r="P25" s="8"/>
      <c r="Q25" s="8"/>
      <c r="R25" s="8"/>
      <c r="S25" s="8"/>
      <c r="T25" s="25"/>
      <c r="U25" s="8"/>
      <c r="V25" s="25" t="s">
        <v>165</v>
      </c>
      <c r="W25" s="8"/>
      <c r="X25" s="8"/>
      <c r="Y25" s="8"/>
      <c r="Z25" s="8"/>
      <c r="AA25" s="8"/>
      <c r="AB25" s="8"/>
      <c r="AC25" s="30" t="s">
        <v>112</v>
      </c>
      <c r="AD25" s="35"/>
      <c r="AE25" s="8"/>
      <c r="AF25" s="8"/>
      <c r="AG25" s="8"/>
      <c r="AH25" s="25"/>
      <c r="AI25" s="30" t="s">
        <v>145</v>
      </c>
      <c r="AJ25" s="19"/>
      <c r="AK25" s="8"/>
      <c r="AL25" s="8"/>
      <c r="AM25" s="8"/>
      <c r="AN25" s="25"/>
    </row>
    <row r="26" spans="1:181" ht="39">
      <c r="A26" s="14" t="s">
        <v>112</v>
      </c>
      <c r="B26" s="25" t="s">
        <v>147</v>
      </c>
      <c r="C26" s="8" t="s">
        <v>148</v>
      </c>
      <c r="D26" s="19"/>
      <c r="E26" s="8"/>
      <c r="F26" s="8"/>
      <c r="G26" s="8"/>
      <c r="H26" s="8"/>
      <c r="I26" s="30" t="s">
        <v>149</v>
      </c>
      <c r="J26" s="8"/>
      <c r="K26" s="8"/>
      <c r="L26" s="8"/>
      <c r="M26" s="8"/>
      <c r="N26" s="25"/>
      <c r="O26" s="8" t="s">
        <v>150</v>
      </c>
      <c r="P26" s="8"/>
      <c r="Q26" s="8"/>
      <c r="R26" s="8"/>
      <c r="S26" s="8"/>
      <c r="T26" s="25"/>
      <c r="U26" s="8" t="s">
        <v>151</v>
      </c>
      <c r="V26" s="25" t="s">
        <v>201</v>
      </c>
      <c r="W26" s="8"/>
      <c r="X26" s="8"/>
      <c r="Y26" s="8"/>
      <c r="Z26" s="8"/>
      <c r="AA26" s="8"/>
      <c r="AB26" s="8"/>
      <c r="AC26" s="30" t="s">
        <v>202</v>
      </c>
      <c r="AD26" s="8"/>
      <c r="AE26" s="8"/>
      <c r="AF26" s="8"/>
      <c r="AG26" s="8"/>
      <c r="AH26" s="25"/>
      <c r="AI26" s="8" t="s">
        <v>150</v>
      </c>
      <c r="AJ26" s="8"/>
      <c r="AK26" s="8"/>
      <c r="AL26" s="8"/>
      <c r="AM26" s="8"/>
      <c r="AN26" s="25"/>
      <c r="AO26" s="8" t="s">
        <v>334</v>
      </c>
      <c r="AP26" s="25" t="s">
        <v>243</v>
      </c>
      <c r="AQ26" s="8"/>
      <c r="AR26" s="8"/>
      <c r="AS26" s="8"/>
      <c r="AT26" s="8"/>
      <c r="AU26" s="8"/>
      <c r="AV26" s="8"/>
      <c r="AW26" s="30" t="s">
        <v>229</v>
      </c>
      <c r="AX26" s="8"/>
      <c r="AY26" s="8"/>
      <c r="AZ26" s="8"/>
      <c r="BA26" s="8"/>
      <c r="BB26" s="25"/>
      <c r="BC26" s="8" t="s">
        <v>124</v>
      </c>
      <c r="BD26" s="8"/>
      <c r="BE26" s="8"/>
      <c r="BF26" s="8"/>
      <c r="BG26" s="8"/>
      <c r="BH26" s="25"/>
      <c r="BI26" s="8" t="s">
        <v>335</v>
      </c>
      <c r="BJ26" s="25" t="s">
        <v>277</v>
      </c>
      <c r="BK26" s="19" t="s">
        <v>278</v>
      </c>
      <c r="BL26" s="19"/>
      <c r="BM26" s="19"/>
      <c r="BN26" s="19"/>
      <c r="BO26" s="19"/>
      <c r="BP26" s="8"/>
      <c r="BQ26" s="14" t="s">
        <v>207</v>
      </c>
      <c r="BR26" s="8"/>
      <c r="BS26" s="8"/>
      <c r="BT26" s="8"/>
      <c r="BU26" s="8"/>
      <c r="BV26" s="25"/>
      <c r="BW26" s="8" t="s">
        <v>150</v>
      </c>
      <c r="BX26" s="8" t="s">
        <v>125</v>
      </c>
      <c r="BY26" s="8"/>
      <c r="BZ26" s="8"/>
      <c r="CA26" s="8"/>
      <c r="CB26" s="25"/>
      <c r="CC26" s="8"/>
      <c r="CD26" s="25" t="s">
        <v>285</v>
      </c>
      <c r="CE26" s="8" t="s">
        <v>285</v>
      </c>
      <c r="CF26" s="8" t="s">
        <v>284</v>
      </c>
      <c r="CG26" s="8"/>
      <c r="CH26" s="8"/>
      <c r="CI26" s="8"/>
      <c r="CJ26" s="8"/>
      <c r="CK26" s="30" t="s">
        <v>207</v>
      </c>
      <c r="CL26" s="8"/>
      <c r="CM26" s="8"/>
      <c r="CN26" s="8"/>
      <c r="CO26" s="8"/>
      <c r="CP26" s="25"/>
      <c r="CQ26" s="8" t="s">
        <v>125</v>
      </c>
      <c r="CR26" s="8" t="s">
        <v>250</v>
      </c>
      <c r="CS26" s="8" t="s">
        <v>192</v>
      </c>
      <c r="CT26" s="8"/>
      <c r="CU26" s="8"/>
      <c r="CV26" s="25"/>
      <c r="CW26" s="8"/>
      <c r="CX26" s="19" t="s">
        <v>288</v>
      </c>
      <c r="CY26" s="30"/>
      <c r="CZ26" s="8"/>
      <c r="DA26" s="8"/>
      <c r="DB26" s="8"/>
      <c r="DC26" s="8"/>
      <c r="DD26" s="8"/>
      <c r="DE26" s="14" t="s">
        <v>207</v>
      </c>
      <c r="DF26" s="8"/>
      <c r="DG26" s="8"/>
      <c r="DH26" s="8"/>
      <c r="DI26" s="8"/>
      <c r="DJ26" s="25"/>
      <c r="DK26" s="19" t="s">
        <v>146</v>
      </c>
      <c r="DL26" s="8" t="s">
        <v>169</v>
      </c>
      <c r="DM26" s="8" t="s">
        <v>125</v>
      </c>
      <c r="DN26" s="8"/>
      <c r="DO26" s="8"/>
      <c r="DP26" s="25"/>
      <c r="DQ26" s="19" t="s">
        <v>290</v>
      </c>
    </row>
    <row r="27" spans="1:181" ht="39">
      <c r="A27" s="14" t="s">
        <v>336</v>
      </c>
      <c r="B27" s="41" t="s">
        <v>109</v>
      </c>
      <c r="C27" s="42" t="s">
        <v>110</v>
      </c>
      <c r="D27" s="42"/>
      <c r="E27" s="42"/>
      <c r="F27" s="42"/>
      <c r="G27" s="42"/>
      <c r="H27" s="41"/>
      <c r="I27" s="8" t="s">
        <v>111</v>
      </c>
      <c r="J27" s="35" t="s">
        <v>112</v>
      </c>
      <c r="K27" s="42"/>
      <c r="L27" s="42"/>
      <c r="M27" s="42"/>
      <c r="N27" s="41"/>
      <c r="O27" s="8" t="s">
        <v>115</v>
      </c>
      <c r="P27" s="8" t="s">
        <v>95</v>
      </c>
      <c r="Q27" s="42"/>
      <c r="R27" s="42"/>
      <c r="S27" s="42"/>
      <c r="T27" s="41"/>
      <c r="U27" s="8" t="s">
        <v>337</v>
      </c>
      <c r="V27" s="25" t="s">
        <v>213</v>
      </c>
      <c r="W27" s="8"/>
      <c r="X27" s="8"/>
      <c r="Y27" s="8"/>
      <c r="Z27" s="8"/>
      <c r="AA27" s="8"/>
      <c r="AB27" s="8"/>
      <c r="AC27" s="14" t="s">
        <v>113</v>
      </c>
      <c r="AD27" s="35" t="s">
        <v>64</v>
      </c>
      <c r="AE27" s="8"/>
      <c r="AF27" s="8"/>
      <c r="AG27" s="8"/>
      <c r="AH27" s="25"/>
      <c r="AI27" s="30" t="s">
        <v>145</v>
      </c>
      <c r="AJ27" s="8"/>
      <c r="AK27" s="8"/>
      <c r="AL27" s="8"/>
      <c r="AM27" s="8"/>
      <c r="AN27" s="8"/>
      <c r="AO27" s="8" t="s">
        <v>338</v>
      </c>
      <c r="AP27" s="8" t="s">
        <v>280</v>
      </c>
      <c r="AQ27" s="30"/>
      <c r="AR27" s="19"/>
      <c r="AS27" s="19"/>
      <c r="AT27" s="19"/>
      <c r="AU27" s="8"/>
      <c r="AV27" s="8"/>
      <c r="AW27" s="30" t="s">
        <v>121</v>
      </c>
      <c r="AX27" s="35"/>
      <c r="AY27" s="8"/>
      <c r="AZ27" s="8"/>
      <c r="BA27" s="8"/>
      <c r="BB27" s="25"/>
      <c r="BC27" s="8" t="s">
        <v>124</v>
      </c>
      <c r="BD27" s="8"/>
      <c r="BE27" s="8"/>
      <c r="BF27" s="8"/>
      <c r="BG27" s="8"/>
      <c r="BH27" s="8"/>
      <c r="BI27" s="8" t="s">
        <v>339</v>
      </c>
      <c r="BJ27" s="8" t="s">
        <v>243</v>
      </c>
      <c r="BK27" s="30"/>
      <c r="BL27" s="8"/>
      <c r="BM27" s="8"/>
      <c r="BN27" s="8"/>
      <c r="BO27" s="8"/>
      <c r="BP27" s="8"/>
      <c r="BQ27" s="30" t="s">
        <v>229</v>
      </c>
      <c r="BR27" s="35"/>
      <c r="BS27" s="8"/>
      <c r="BT27" s="8"/>
      <c r="BU27" s="8"/>
      <c r="BV27" s="25"/>
      <c r="BW27" s="8" t="s">
        <v>124</v>
      </c>
      <c r="BX27" s="8"/>
      <c r="BY27" s="8"/>
      <c r="BZ27" s="8"/>
      <c r="CA27" s="8"/>
      <c r="CB27" s="8"/>
      <c r="CC27" s="8" t="s">
        <v>335</v>
      </c>
      <c r="CD27" s="8"/>
      <c r="CE27" s="8"/>
      <c r="CF27" s="8"/>
      <c r="CG27" s="8"/>
      <c r="CH27" s="8"/>
      <c r="CI27" s="8"/>
      <c r="CJ27" s="8"/>
      <c r="CK27" s="8"/>
      <c r="CL27" s="8"/>
      <c r="CM27" s="8"/>
      <c r="CN27" s="8"/>
      <c r="CO27" s="8"/>
      <c r="CP27" s="8"/>
      <c r="CQ27" s="8"/>
      <c r="CR27" s="8"/>
      <c r="CS27" s="8"/>
      <c r="CT27" s="8"/>
      <c r="CU27" s="8"/>
      <c r="CV27" s="8"/>
      <c r="CW27" s="8"/>
      <c r="CX27" s="19"/>
      <c r="CY27" s="8"/>
      <c r="CZ27" s="8"/>
      <c r="DA27" s="8"/>
      <c r="DB27" s="8"/>
      <c r="DC27" s="8"/>
      <c r="DD27" s="8"/>
      <c r="DE27" s="19"/>
      <c r="DF27" s="8"/>
      <c r="DG27" s="8"/>
      <c r="DH27" s="8"/>
      <c r="DI27" s="8"/>
      <c r="DJ27" s="8"/>
      <c r="DK27" s="19"/>
      <c r="DL27" s="8"/>
      <c r="DM27" s="8"/>
      <c r="DN27" s="8"/>
      <c r="DO27" s="8"/>
      <c r="DP27" s="8"/>
      <c r="DQ27" s="19"/>
    </row>
    <row r="28" spans="1:181" ht="39">
      <c r="A28" s="30" t="s">
        <v>340</v>
      </c>
      <c r="B28" s="25" t="s">
        <v>171</v>
      </c>
      <c r="C28" s="8"/>
      <c r="D28" s="8"/>
      <c r="E28" s="8"/>
      <c r="F28" s="8"/>
      <c r="G28" s="8"/>
      <c r="H28" s="8"/>
      <c r="I28" s="14" t="s">
        <v>113</v>
      </c>
      <c r="J28" s="8" t="s">
        <v>64</v>
      </c>
      <c r="K28" s="8"/>
      <c r="L28" s="8"/>
      <c r="M28" s="8"/>
      <c r="N28" s="25"/>
      <c r="O28" s="8" t="s">
        <v>144</v>
      </c>
      <c r="P28" s="8" t="s">
        <v>145</v>
      </c>
      <c r="Q28" s="8"/>
      <c r="R28" s="8"/>
      <c r="S28" s="8"/>
      <c r="T28" s="25"/>
      <c r="U28" s="8" t="s">
        <v>173</v>
      </c>
      <c r="V28" s="15" t="s">
        <v>58</v>
      </c>
      <c r="W28" s="8" t="s">
        <v>183</v>
      </c>
      <c r="X28" s="8"/>
      <c r="Y28" s="8"/>
      <c r="Z28" s="8"/>
      <c r="AA28" s="8"/>
      <c r="AB28" s="8"/>
      <c r="AC28" s="14" t="s">
        <v>113</v>
      </c>
      <c r="AD28" s="8" t="s">
        <v>184</v>
      </c>
      <c r="AE28" s="8" t="s">
        <v>185</v>
      </c>
      <c r="AF28" s="8" t="s">
        <v>112</v>
      </c>
      <c r="AG28" s="8"/>
      <c r="AH28" s="25"/>
      <c r="AI28" s="8" t="s">
        <v>124</v>
      </c>
      <c r="AJ28" s="8" t="s">
        <v>144</v>
      </c>
      <c r="AK28" s="8" t="s">
        <v>145</v>
      </c>
      <c r="AM28" s="8"/>
      <c r="AN28" s="25"/>
      <c r="AO28" s="8" t="s">
        <v>341</v>
      </c>
    </row>
    <row r="29" spans="1:181" ht="24">
      <c r="A29" s="14" t="s">
        <v>121</v>
      </c>
      <c r="B29" s="15" t="s">
        <v>265</v>
      </c>
      <c r="C29" s="8"/>
      <c r="D29" s="8"/>
      <c r="E29" s="8"/>
      <c r="F29" s="8"/>
      <c r="G29" s="8"/>
      <c r="H29" s="8"/>
      <c r="I29" s="14" t="s">
        <v>113</v>
      </c>
      <c r="J29" s="19" t="s">
        <v>266</v>
      </c>
      <c r="K29" s="19" t="s">
        <v>267</v>
      </c>
      <c r="L29" s="19"/>
      <c r="M29" s="8"/>
      <c r="N29" s="25"/>
      <c r="O29" s="8" t="s">
        <v>255</v>
      </c>
      <c r="P29" s="8"/>
      <c r="Q29" s="8"/>
      <c r="R29" s="8"/>
      <c r="S29" s="8"/>
      <c r="T29" s="25"/>
      <c r="U29" s="8" t="s">
        <v>286</v>
      </c>
    </row>
    <row r="30" spans="1:181" ht="26">
      <c r="A30" s="30" t="s">
        <v>186</v>
      </c>
      <c r="B30" s="15" t="s">
        <v>58</v>
      </c>
      <c r="C30" s="25" t="s">
        <v>183</v>
      </c>
      <c r="D30" s="25"/>
      <c r="E30" s="25"/>
      <c r="F30" s="25"/>
      <c r="G30" s="25"/>
      <c r="H30" s="25"/>
      <c r="I30" s="15" t="s">
        <v>113</v>
      </c>
      <c r="J30" s="25" t="s">
        <v>184</v>
      </c>
      <c r="K30" s="25" t="s">
        <v>185</v>
      </c>
      <c r="L30" s="25" t="s">
        <v>112</v>
      </c>
      <c r="M30" s="25"/>
      <c r="N30" s="25"/>
      <c r="O30" s="25" t="s">
        <v>107</v>
      </c>
      <c r="P30" s="25" t="s">
        <v>124</v>
      </c>
      <c r="Q30" s="25" t="s">
        <v>144</v>
      </c>
      <c r="R30" s="25" t="s">
        <v>145</v>
      </c>
      <c r="S30" s="25"/>
      <c r="T30" s="25"/>
      <c r="U30" s="25" t="s">
        <v>233</v>
      </c>
      <c r="V30" s="7"/>
      <c r="W30" s="7"/>
      <c r="X30" s="7"/>
      <c r="Y30" s="7"/>
      <c r="Z30" s="7"/>
      <c r="AA30" s="7"/>
      <c r="AB30" s="7"/>
      <c r="AC30" s="7"/>
      <c r="AD30" s="7"/>
      <c r="AE30" s="7"/>
      <c r="AF30" s="7"/>
      <c r="AG30" s="7"/>
      <c r="AH30" s="7"/>
      <c r="AI30" s="7"/>
      <c r="AJ30" s="7"/>
      <c r="AK30" s="7"/>
      <c r="AL30" s="7"/>
      <c r="AM30" s="7"/>
      <c r="AN30" s="7"/>
      <c r="AO30" s="7"/>
      <c r="AP30" s="7"/>
      <c r="AQ30" s="7"/>
      <c r="AR30" s="7"/>
      <c r="AS30" s="7"/>
      <c r="AT30" s="7"/>
      <c r="AU30" s="7"/>
      <c r="AV30" s="7"/>
      <c r="AW30" s="7"/>
      <c r="AX30" s="7"/>
      <c r="AY30" s="7"/>
      <c r="AZ30" s="7"/>
      <c r="BA30" s="7"/>
      <c r="BB30" s="7"/>
      <c r="BC30" s="7"/>
      <c r="BD30" s="7"/>
      <c r="BE30" s="7"/>
      <c r="BF30" s="7"/>
      <c r="BG30" s="7"/>
      <c r="BH30" s="7"/>
      <c r="BI30" s="7"/>
      <c r="BJ30" s="7"/>
      <c r="BK30" s="7"/>
      <c r="BL30" s="7"/>
      <c r="BM30" s="7"/>
      <c r="BN30" s="7"/>
      <c r="BO30" s="7"/>
      <c r="BP30" s="7"/>
      <c r="BQ30" s="7"/>
      <c r="BR30" s="7"/>
      <c r="BS30" s="7"/>
      <c r="BT30" s="7"/>
      <c r="BU30" s="7"/>
      <c r="BV30" s="7"/>
      <c r="BW30" s="7"/>
      <c r="BX30" s="7"/>
      <c r="BY30" s="7"/>
      <c r="BZ30" s="7"/>
      <c r="CA30" s="7"/>
      <c r="CB30" s="7"/>
      <c r="CC30" s="7"/>
      <c r="CD30" s="7"/>
      <c r="CE30" s="7"/>
      <c r="CF30" s="7"/>
      <c r="CG30" s="7"/>
      <c r="CH30" s="7"/>
      <c r="CI30" s="7"/>
      <c r="CJ30" s="7"/>
      <c r="CK30" s="7"/>
      <c r="CL30" s="7"/>
      <c r="CM30" s="7"/>
      <c r="CN30" s="7"/>
      <c r="CO30" s="7"/>
      <c r="CP30" s="7"/>
      <c r="CQ30" s="7"/>
      <c r="CR30" s="7"/>
      <c r="CS30" s="7"/>
      <c r="CT30" s="7"/>
      <c r="CU30" s="7"/>
      <c r="CV30" s="7"/>
      <c r="CW30" s="7"/>
      <c r="CX30" s="7"/>
      <c r="CY30" s="7"/>
      <c r="CZ30" s="7"/>
      <c r="DA30" s="7"/>
      <c r="DB30" s="7"/>
      <c r="DC30" s="7"/>
      <c r="DD30" s="7"/>
      <c r="DE30" s="7"/>
      <c r="DF30" s="7"/>
      <c r="DG30" s="7"/>
      <c r="DH30" s="7"/>
      <c r="DI30" s="7"/>
      <c r="DJ30" s="7"/>
      <c r="DK30" s="7"/>
      <c r="DL30" s="7"/>
      <c r="DM30" s="7"/>
      <c r="DN30" s="7"/>
      <c r="DO30" s="7"/>
      <c r="DP30" s="7"/>
      <c r="DQ30" s="7"/>
      <c r="DR30" s="7"/>
      <c r="DS30" s="7"/>
      <c r="DT30" s="7"/>
      <c r="DU30" s="7"/>
      <c r="DV30" s="7"/>
      <c r="DW30" s="7"/>
      <c r="DX30" s="7"/>
      <c r="DY30" s="7"/>
      <c r="DZ30" s="7"/>
      <c r="EA30" s="7"/>
      <c r="EB30" s="7"/>
      <c r="EC30" s="7"/>
      <c r="ED30" s="7"/>
      <c r="EE30" s="7"/>
      <c r="EF30" s="7"/>
      <c r="EG30" s="7"/>
      <c r="EH30" s="7"/>
      <c r="EI30" s="7"/>
      <c r="EJ30" s="7"/>
      <c r="EK30" s="7"/>
      <c r="EL30" s="7"/>
      <c r="EM30" s="7"/>
      <c r="EN30" s="7"/>
      <c r="EO30" s="7"/>
      <c r="EP30" s="7"/>
      <c r="EQ30" s="7"/>
      <c r="ER30" s="7"/>
      <c r="ES30" s="7"/>
      <c r="ET30" s="7"/>
      <c r="EU30" s="7"/>
      <c r="EV30" s="7"/>
      <c r="EW30" s="7"/>
      <c r="EX30" s="7"/>
      <c r="EY30" s="7"/>
      <c r="EZ30" s="7"/>
      <c r="FA30" s="7"/>
      <c r="FB30" s="7"/>
      <c r="FC30" s="7"/>
      <c r="FD30" s="7"/>
      <c r="FE30" s="7"/>
      <c r="FF30" s="7"/>
      <c r="FG30" s="7"/>
      <c r="FH30" s="7"/>
      <c r="FI30" s="7"/>
      <c r="FJ30" s="7"/>
      <c r="FK30" s="7"/>
      <c r="FL30" s="7"/>
      <c r="FM30" s="7"/>
      <c r="FN30" s="7"/>
      <c r="FO30" s="7"/>
      <c r="FP30" s="7"/>
      <c r="FQ30" s="7"/>
      <c r="FR30" s="7"/>
      <c r="FS30" s="7"/>
      <c r="FT30" s="7"/>
      <c r="FU30" s="7"/>
      <c r="FV30" s="7"/>
      <c r="FW30" s="7"/>
      <c r="FX30" s="7"/>
      <c r="FY30" s="7"/>
    </row>
    <row r="31" spans="1:181">
      <c r="A31" s="14" t="s">
        <v>342</v>
      </c>
      <c r="B31" s="15">
        <v>0</v>
      </c>
      <c r="C31" s="19">
        <v>0</v>
      </c>
      <c r="D31" s="19">
        <v>0</v>
      </c>
      <c r="E31" s="19">
        <v>0</v>
      </c>
      <c r="F31" s="19">
        <v>0</v>
      </c>
      <c r="G31" s="19">
        <v>0</v>
      </c>
      <c r="H31" s="19">
        <v>0</v>
      </c>
      <c r="I31" s="14">
        <v>0</v>
      </c>
      <c r="J31" s="19">
        <v>0</v>
      </c>
      <c r="K31" s="19">
        <v>0</v>
      </c>
      <c r="L31" s="19">
        <v>0</v>
      </c>
      <c r="M31" s="19">
        <v>0</v>
      </c>
      <c r="N31" s="15">
        <v>0</v>
      </c>
      <c r="O31" s="19">
        <v>0</v>
      </c>
      <c r="P31" s="19">
        <v>0</v>
      </c>
      <c r="Q31" s="19">
        <v>0</v>
      </c>
      <c r="R31" s="19">
        <v>0</v>
      </c>
      <c r="S31" s="19">
        <v>0</v>
      </c>
      <c r="T31" s="15">
        <v>0</v>
      </c>
      <c r="U31" s="19">
        <v>0</v>
      </c>
      <c r="V31" s="19">
        <v>0</v>
      </c>
      <c r="W31" s="19">
        <v>0</v>
      </c>
      <c r="X31" s="19">
        <v>0</v>
      </c>
      <c r="Y31" s="19">
        <v>0</v>
      </c>
      <c r="Z31" s="19">
        <v>0</v>
      </c>
      <c r="AA31" s="19">
        <v>0</v>
      </c>
      <c r="AB31" s="19">
        <v>0</v>
      </c>
      <c r="AC31" s="19">
        <v>0</v>
      </c>
      <c r="AD31" s="19">
        <v>0</v>
      </c>
      <c r="AE31" s="19">
        <v>0</v>
      </c>
      <c r="AF31" s="19">
        <v>0</v>
      </c>
      <c r="AG31" s="19">
        <v>0</v>
      </c>
      <c r="AH31" s="19">
        <v>0</v>
      </c>
      <c r="AI31" s="19">
        <v>0</v>
      </c>
      <c r="AJ31" s="19">
        <v>0</v>
      </c>
      <c r="AK31" s="19">
        <v>0</v>
      </c>
      <c r="AL31" s="19">
        <v>0</v>
      </c>
      <c r="AM31" s="19">
        <v>0</v>
      </c>
      <c r="AN31" s="19">
        <v>0</v>
      </c>
      <c r="AO31" s="19">
        <v>0</v>
      </c>
      <c r="AP31" s="19">
        <v>0</v>
      </c>
      <c r="AQ31" s="19">
        <v>0</v>
      </c>
      <c r="AR31" s="19">
        <v>0</v>
      </c>
      <c r="AS31" s="19">
        <v>0</v>
      </c>
      <c r="AT31" s="19">
        <v>0</v>
      </c>
      <c r="AU31" s="19">
        <v>0</v>
      </c>
      <c r="AV31" s="19">
        <v>0</v>
      </c>
      <c r="AW31" s="19">
        <v>0</v>
      </c>
      <c r="AX31" s="19">
        <v>0</v>
      </c>
      <c r="AY31" s="19">
        <v>0</v>
      </c>
      <c r="AZ31" s="19">
        <v>0</v>
      </c>
      <c r="BA31" s="19">
        <v>0</v>
      </c>
      <c r="BB31" s="19">
        <v>0</v>
      </c>
      <c r="BC31" s="19">
        <v>0</v>
      </c>
      <c r="BD31" s="19">
        <v>0</v>
      </c>
      <c r="BE31" s="19">
        <v>0</v>
      </c>
      <c r="BF31" s="19">
        <v>0</v>
      </c>
      <c r="BG31" s="19">
        <v>0</v>
      </c>
      <c r="BH31" s="19">
        <v>0</v>
      </c>
      <c r="BI31" s="19">
        <v>0</v>
      </c>
      <c r="BJ31" s="19">
        <v>0</v>
      </c>
      <c r="BK31" s="19">
        <v>0</v>
      </c>
      <c r="BL31" s="19">
        <v>0</v>
      </c>
      <c r="BM31" s="19">
        <v>0</v>
      </c>
      <c r="BN31" s="19">
        <v>0</v>
      </c>
      <c r="BO31" s="19">
        <v>0</v>
      </c>
      <c r="BP31" s="19">
        <v>0</v>
      </c>
      <c r="BQ31" s="19">
        <v>0</v>
      </c>
      <c r="BR31" s="19">
        <v>0</v>
      </c>
      <c r="BS31" s="19">
        <v>0</v>
      </c>
      <c r="BT31" s="19">
        <v>0</v>
      </c>
      <c r="BU31" s="19">
        <v>0</v>
      </c>
      <c r="BV31" s="19">
        <v>0</v>
      </c>
      <c r="BW31" s="19">
        <v>0</v>
      </c>
      <c r="BX31" s="19">
        <v>0</v>
      </c>
      <c r="BY31" s="19">
        <v>0</v>
      </c>
      <c r="BZ31" s="19">
        <v>0</v>
      </c>
      <c r="CA31" s="19">
        <v>0</v>
      </c>
      <c r="CB31" s="19">
        <v>0</v>
      </c>
      <c r="CC31" s="19">
        <v>0</v>
      </c>
      <c r="CD31" s="19">
        <v>0</v>
      </c>
      <c r="CE31" s="19">
        <v>0</v>
      </c>
      <c r="CF31" s="19">
        <v>0</v>
      </c>
      <c r="CG31" s="19">
        <v>0</v>
      </c>
      <c r="CH31" s="19">
        <v>0</v>
      </c>
      <c r="CI31" s="19">
        <v>0</v>
      </c>
      <c r="CJ31" s="19">
        <v>0</v>
      </c>
      <c r="CK31" s="19">
        <v>0</v>
      </c>
      <c r="CL31" s="19">
        <v>0</v>
      </c>
      <c r="CM31" s="19">
        <v>0</v>
      </c>
      <c r="CN31" s="19">
        <v>0</v>
      </c>
      <c r="CO31" s="19">
        <v>0</v>
      </c>
      <c r="CP31" s="19">
        <v>0</v>
      </c>
      <c r="CQ31" s="19">
        <v>0</v>
      </c>
      <c r="CR31" s="19">
        <v>0</v>
      </c>
      <c r="CS31" s="19">
        <v>0</v>
      </c>
      <c r="CT31" s="19">
        <v>0</v>
      </c>
      <c r="CU31" s="19">
        <v>0</v>
      </c>
      <c r="CV31" s="19">
        <v>0</v>
      </c>
      <c r="CW31" s="19">
        <v>0</v>
      </c>
      <c r="CX31" s="19">
        <v>0</v>
      </c>
      <c r="CY31" s="19">
        <v>0</v>
      </c>
      <c r="CZ31" s="19">
        <v>0</v>
      </c>
      <c r="DA31" s="19">
        <v>0</v>
      </c>
      <c r="DB31" s="19">
        <v>0</v>
      </c>
      <c r="DC31" s="19">
        <v>0</v>
      </c>
      <c r="DD31" s="19">
        <v>0</v>
      </c>
      <c r="DE31" s="19">
        <v>0</v>
      </c>
      <c r="DF31" s="19">
        <v>0</v>
      </c>
      <c r="DG31" s="19">
        <v>0</v>
      </c>
      <c r="DH31" s="19">
        <v>0</v>
      </c>
      <c r="DI31" s="19">
        <v>0</v>
      </c>
      <c r="DJ31" s="19">
        <v>0</v>
      </c>
      <c r="DK31" s="19">
        <v>0</v>
      </c>
      <c r="DL31" s="19">
        <v>0</v>
      </c>
      <c r="DM31" s="19">
        <v>0</v>
      </c>
      <c r="DN31" s="19">
        <v>0</v>
      </c>
      <c r="DO31" s="19">
        <v>0</v>
      </c>
      <c r="DP31" s="19">
        <v>0</v>
      </c>
      <c r="DQ31" s="19">
        <v>0</v>
      </c>
      <c r="DR31" s="19">
        <v>0</v>
      </c>
      <c r="DS31" s="19">
        <v>0</v>
      </c>
      <c r="DT31" s="19">
        <v>0</v>
      </c>
      <c r="DU31" s="19">
        <v>0</v>
      </c>
      <c r="DV31" s="19">
        <v>0</v>
      </c>
      <c r="DW31" s="19">
        <v>0</v>
      </c>
      <c r="DX31" s="19">
        <v>0</v>
      </c>
      <c r="DY31" s="19">
        <v>0</v>
      </c>
      <c r="DZ31" s="19">
        <v>0</v>
      </c>
      <c r="EA31" s="19">
        <v>0</v>
      </c>
      <c r="EB31" s="19">
        <v>0</v>
      </c>
      <c r="EC31" s="19">
        <v>0</v>
      </c>
      <c r="ED31" s="19">
        <v>0</v>
      </c>
      <c r="EE31" s="19">
        <v>0</v>
      </c>
      <c r="EF31" s="19">
        <v>0</v>
      </c>
      <c r="EG31" s="19">
        <v>0</v>
      </c>
      <c r="EH31" s="19">
        <v>0</v>
      </c>
      <c r="EI31" s="19">
        <v>0</v>
      </c>
      <c r="EJ31" s="19">
        <v>0</v>
      </c>
      <c r="EK31" s="19">
        <v>0</v>
      </c>
      <c r="EL31" s="19">
        <v>0</v>
      </c>
      <c r="EM31" s="19">
        <v>0</v>
      </c>
      <c r="EN31" s="19">
        <v>0</v>
      </c>
      <c r="EO31" s="19">
        <v>0</v>
      </c>
      <c r="EP31" s="19">
        <v>0</v>
      </c>
      <c r="EQ31" s="19">
        <v>0</v>
      </c>
      <c r="ER31" s="19">
        <v>0</v>
      </c>
      <c r="ES31" s="19">
        <v>0</v>
      </c>
      <c r="ET31" s="19">
        <v>0</v>
      </c>
      <c r="EU31" s="19">
        <v>0</v>
      </c>
      <c r="EV31" s="19">
        <v>0</v>
      </c>
      <c r="EW31" s="19">
        <v>0</v>
      </c>
      <c r="EX31" s="19">
        <v>0</v>
      </c>
      <c r="EY31" s="19">
        <v>0</v>
      </c>
      <c r="EZ31" s="19">
        <v>0</v>
      </c>
      <c r="FA31" s="19">
        <v>0</v>
      </c>
      <c r="FB31" s="19">
        <v>0</v>
      </c>
      <c r="FC31" s="19">
        <v>0</v>
      </c>
      <c r="FD31" s="19">
        <v>0</v>
      </c>
      <c r="FE31" s="19">
        <v>0</v>
      </c>
      <c r="FF31" s="19">
        <v>0</v>
      </c>
      <c r="FG31" s="19">
        <v>0</v>
      </c>
      <c r="FH31" s="19">
        <v>0</v>
      </c>
      <c r="FI31" s="19">
        <v>0</v>
      </c>
      <c r="FJ31" s="19">
        <v>0</v>
      </c>
      <c r="FK31" s="19">
        <v>0</v>
      </c>
      <c r="FL31" s="19">
        <v>0</v>
      </c>
      <c r="FM31" s="19">
        <v>0</v>
      </c>
      <c r="FN31" s="19">
        <v>0</v>
      </c>
      <c r="FO31" s="19">
        <v>0</v>
      </c>
      <c r="FP31" s="19">
        <v>0</v>
      </c>
      <c r="FQ31" s="19">
        <v>0</v>
      </c>
      <c r="FR31" s="19">
        <v>0</v>
      </c>
      <c r="FS31" s="19">
        <v>0</v>
      </c>
      <c r="FT31" s="19">
        <v>0</v>
      </c>
      <c r="FU31" s="19">
        <v>0</v>
      </c>
      <c r="FV31" s="19">
        <v>0</v>
      </c>
      <c r="FW31" s="19">
        <v>0</v>
      </c>
      <c r="FX31" s="19">
        <v>0</v>
      </c>
      <c r="FY31" s="19">
        <v>0</v>
      </c>
    </row>
    <row r="32" spans="1:181" ht="39">
      <c r="A32" s="30" t="s">
        <v>343</v>
      </c>
      <c r="B32" s="15" t="s">
        <v>310</v>
      </c>
      <c r="C32" s="8" t="s">
        <v>133</v>
      </c>
      <c r="D32" s="19" t="s">
        <v>311</v>
      </c>
      <c r="E32" s="40"/>
      <c r="F32" s="39"/>
      <c r="G32" s="39"/>
      <c r="H32" s="38"/>
      <c r="I32" s="30" t="s">
        <v>138</v>
      </c>
      <c r="J32" s="45" t="s">
        <v>139</v>
      </c>
      <c r="K32" s="8" t="s">
        <v>111</v>
      </c>
      <c r="L32" s="8" t="s">
        <v>140</v>
      </c>
      <c r="M32" s="38"/>
      <c r="N32" s="38"/>
      <c r="O32" s="30" t="s">
        <v>107</v>
      </c>
      <c r="P32" s="8" t="s">
        <v>144</v>
      </c>
      <c r="Q32" s="8" t="s">
        <v>115</v>
      </c>
      <c r="R32" s="8" t="s">
        <v>145</v>
      </c>
      <c r="S32" s="8" t="s">
        <v>146</v>
      </c>
      <c r="T32" s="25"/>
      <c r="U32" s="38"/>
    </row>
    <row r="33" spans="1:181" ht="26">
      <c r="A33" s="30" t="s">
        <v>344</v>
      </c>
      <c r="B33" s="15" t="s">
        <v>345</v>
      </c>
      <c r="C33" s="8"/>
      <c r="D33" s="8"/>
      <c r="E33" s="8"/>
      <c r="F33" s="8"/>
      <c r="G33" s="8"/>
      <c r="H33" s="8"/>
      <c r="I33" s="14" t="s">
        <v>128</v>
      </c>
      <c r="J33" s="8"/>
      <c r="K33" s="8"/>
      <c r="L33" s="8"/>
      <c r="M33" s="8"/>
      <c r="N33" s="25"/>
      <c r="O33" s="8" t="s">
        <v>115</v>
      </c>
      <c r="P33" s="8"/>
      <c r="Q33" s="8"/>
      <c r="R33" s="8"/>
      <c r="S33" s="8"/>
      <c r="T33" s="25"/>
      <c r="U33" s="8" t="s">
        <v>131</v>
      </c>
    </row>
    <row r="34" spans="1:181">
      <c r="A34" s="30" t="s">
        <v>176</v>
      </c>
      <c r="B34" s="25" t="s">
        <v>174</v>
      </c>
      <c r="C34" s="8"/>
      <c r="D34" s="8"/>
      <c r="E34" s="8"/>
      <c r="F34" s="8"/>
      <c r="G34" s="8"/>
      <c r="H34" s="8"/>
      <c r="I34" s="30" t="s">
        <v>175</v>
      </c>
      <c r="J34" s="8"/>
      <c r="K34" s="8"/>
      <c r="L34" s="8"/>
      <c r="M34" s="8"/>
      <c r="N34" s="25"/>
      <c r="O34" s="30" t="s">
        <v>144</v>
      </c>
      <c r="P34" s="8"/>
      <c r="Q34" s="8"/>
      <c r="R34" s="8"/>
      <c r="S34" s="8"/>
      <c r="T34" s="25"/>
      <c r="U34" s="8"/>
    </row>
    <row r="35" spans="1:181">
      <c r="A35" s="16" t="s">
        <v>139</v>
      </c>
      <c r="B35" s="15">
        <v>0</v>
      </c>
      <c r="C35" s="15">
        <v>0</v>
      </c>
      <c r="D35" s="15">
        <v>0</v>
      </c>
      <c r="E35" s="15">
        <v>0</v>
      </c>
      <c r="F35" s="15">
        <v>0</v>
      </c>
      <c r="G35" s="15">
        <v>0</v>
      </c>
      <c r="H35" s="15">
        <v>0</v>
      </c>
      <c r="I35" s="15">
        <v>0</v>
      </c>
      <c r="J35" s="15">
        <v>0</v>
      </c>
      <c r="K35" s="15">
        <v>0</v>
      </c>
      <c r="L35" s="15">
        <v>0</v>
      </c>
      <c r="M35" s="15">
        <v>0</v>
      </c>
      <c r="N35" s="15">
        <v>0</v>
      </c>
      <c r="O35" s="15">
        <v>0</v>
      </c>
      <c r="P35" s="15">
        <v>0</v>
      </c>
      <c r="Q35" s="15">
        <v>0</v>
      </c>
      <c r="R35" s="15">
        <v>0</v>
      </c>
      <c r="S35" s="15">
        <v>0</v>
      </c>
      <c r="T35" s="15">
        <v>0</v>
      </c>
      <c r="U35" s="15">
        <v>0</v>
      </c>
      <c r="V35" s="15">
        <v>0</v>
      </c>
      <c r="W35" s="15">
        <v>0</v>
      </c>
      <c r="X35" s="15">
        <v>0</v>
      </c>
      <c r="Y35" s="15">
        <v>0</v>
      </c>
      <c r="Z35" s="15">
        <v>0</v>
      </c>
      <c r="AA35" s="15">
        <v>0</v>
      </c>
      <c r="AB35" s="15">
        <v>0</v>
      </c>
      <c r="AC35" s="15">
        <v>0</v>
      </c>
      <c r="AD35" s="15">
        <v>0</v>
      </c>
      <c r="AE35" s="15">
        <v>0</v>
      </c>
      <c r="AF35" s="15">
        <v>0</v>
      </c>
      <c r="AG35" s="15">
        <v>0</v>
      </c>
      <c r="AH35" s="15">
        <v>0</v>
      </c>
      <c r="AI35" s="15">
        <v>0</v>
      </c>
      <c r="AJ35" s="15">
        <v>0</v>
      </c>
      <c r="AK35" s="15">
        <v>0</v>
      </c>
      <c r="AL35" s="15">
        <v>0</v>
      </c>
      <c r="AM35" s="15">
        <v>0</v>
      </c>
      <c r="AN35" s="15">
        <v>0</v>
      </c>
      <c r="AO35" s="15">
        <v>0</v>
      </c>
      <c r="AP35" s="15">
        <v>0</v>
      </c>
      <c r="AQ35" s="15">
        <v>0</v>
      </c>
      <c r="AR35" s="15">
        <v>0</v>
      </c>
      <c r="AS35" s="15">
        <v>0</v>
      </c>
      <c r="AT35" s="15">
        <v>0</v>
      </c>
      <c r="AU35" s="15">
        <v>0</v>
      </c>
      <c r="AV35" s="15">
        <v>0</v>
      </c>
      <c r="AW35" s="15">
        <v>0</v>
      </c>
      <c r="AX35" s="15">
        <v>0</v>
      </c>
      <c r="AY35" s="15">
        <v>0</v>
      </c>
      <c r="AZ35" s="15">
        <v>0</v>
      </c>
      <c r="BA35" s="15">
        <v>0</v>
      </c>
      <c r="BB35" s="15">
        <v>0</v>
      </c>
      <c r="BC35" s="15">
        <v>0</v>
      </c>
      <c r="BD35" s="15">
        <v>0</v>
      </c>
      <c r="BE35" s="15">
        <v>0</v>
      </c>
      <c r="BF35" s="15">
        <v>0</v>
      </c>
      <c r="BG35" s="15">
        <v>0</v>
      </c>
      <c r="BH35" s="15">
        <v>0</v>
      </c>
      <c r="BI35" s="15">
        <v>0</v>
      </c>
      <c r="BJ35" s="15">
        <v>0</v>
      </c>
      <c r="BK35" s="15">
        <v>0</v>
      </c>
      <c r="BL35" s="15">
        <v>0</v>
      </c>
      <c r="BM35" s="15">
        <v>0</v>
      </c>
      <c r="BN35" s="15">
        <v>0</v>
      </c>
      <c r="BO35" s="15">
        <v>0</v>
      </c>
      <c r="BP35" s="15">
        <v>0</v>
      </c>
      <c r="BQ35" s="15">
        <v>0</v>
      </c>
      <c r="BR35" s="15">
        <v>0</v>
      </c>
      <c r="BS35" s="15">
        <v>0</v>
      </c>
      <c r="BT35" s="15">
        <v>0</v>
      </c>
      <c r="BU35" s="15">
        <v>0</v>
      </c>
      <c r="BV35" s="15">
        <v>0</v>
      </c>
      <c r="BW35" s="15">
        <v>0</v>
      </c>
      <c r="BX35" s="15">
        <v>0</v>
      </c>
      <c r="BY35" s="15">
        <v>0</v>
      </c>
      <c r="BZ35" s="15">
        <v>0</v>
      </c>
      <c r="CA35" s="15">
        <v>0</v>
      </c>
      <c r="CB35" s="15">
        <v>0</v>
      </c>
      <c r="CC35" s="15">
        <v>0</v>
      </c>
      <c r="CD35" s="15">
        <v>0</v>
      </c>
      <c r="CE35" s="15">
        <v>0</v>
      </c>
      <c r="CF35" s="15">
        <v>0</v>
      </c>
      <c r="CG35" s="15">
        <v>0</v>
      </c>
      <c r="CH35" s="15">
        <v>0</v>
      </c>
      <c r="CI35" s="15">
        <v>0</v>
      </c>
      <c r="CJ35" s="15">
        <v>0</v>
      </c>
      <c r="CK35" s="15">
        <v>0</v>
      </c>
      <c r="CL35" s="15">
        <v>0</v>
      </c>
      <c r="CM35" s="15">
        <v>0</v>
      </c>
      <c r="CN35" s="15">
        <v>0</v>
      </c>
      <c r="CO35" s="15">
        <v>0</v>
      </c>
      <c r="CP35" s="15">
        <v>0</v>
      </c>
      <c r="CQ35" s="15">
        <v>0</v>
      </c>
      <c r="CR35" s="15">
        <v>0</v>
      </c>
      <c r="CS35" s="15">
        <v>0</v>
      </c>
      <c r="CT35" s="15">
        <v>0</v>
      </c>
      <c r="CU35" s="15">
        <v>0</v>
      </c>
      <c r="CV35" s="15">
        <v>0</v>
      </c>
      <c r="CW35" s="15">
        <v>0</v>
      </c>
      <c r="CX35" s="15">
        <v>0</v>
      </c>
      <c r="CY35" s="15">
        <v>0</v>
      </c>
      <c r="CZ35" s="15">
        <v>0</v>
      </c>
      <c r="DA35" s="15">
        <v>0</v>
      </c>
      <c r="DB35" s="15">
        <v>0</v>
      </c>
      <c r="DC35" s="15">
        <v>0</v>
      </c>
      <c r="DD35" s="15">
        <v>0</v>
      </c>
      <c r="DE35" s="15">
        <v>0</v>
      </c>
      <c r="DF35" s="15">
        <v>0</v>
      </c>
      <c r="DG35" s="15">
        <v>0</v>
      </c>
      <c r="DH35" s="15">
        <v>0</v>
      </c>
      <c r="DI35" s="15">
        <v>0</v>
      </c>
      <c r="DJ35" s="15">
        <v>0</v>
      </c>
      <c r="DK35" s="15">
        <v>0</v>
      </c>
      <c r="DL35" s="15">
        <v>0</v>
      </c>
      <c r="DM35" s="15">
        <v>0</v>
      </c>
      <c r="DN35" s="15">
        <v>0</v>
      </c>
      <c r="DO35" s="15">
        <v>0</v>
      </c>
      <c r="DP35" s="15">
        <v>0</v>
      </c>
      <c r="DQ35" s="15">
        <v>0</v>
      </c>
      <c r="DR35" s="15">
        <v>0</v>
      </c>
      <c r="DS35" s="15">
        <v>0</v>
      </c>
      <c r="DT35" s="15">
        <v>0</v>
      </c>
      <c r="DU35" s="15">
        <v>0</v>
      </c>
      <c r="DV35" s="15">
        <v>0</v>
      </c>
      <c r="DW35" s="15">
        <v>0</v>
      </c>
      <c r="DX35" s="15">
        <v>0</v>
      </c>
      <c r="DY35" s="15">
        <v>0</v>
      </c>
      <c r="DZ35" s="15">
        <v>0</v>
      </c>
      <c r="EA35" s="15">
        <v>0</v>
      </c>
      <c r="EB35" s="15">
        <v>0</v>
      </c>
      <c r="EC35" s="15">
        <v>0</v>
      </c>
      <c r="ED35" s="15">
        <v>0</v>
      </c>
      <c r="EE35" s="15">
        <v>0</v>
      </c>
      <c r="EF35" s="15">
        <v>0</v>
      </c>
      <c r="EG35" s="15">
        <v>0</v>
      </c>
      <c r="EH35" s="15">
        <v>0</v>
      </c>
      <c r="EI35" s="15">
        <v>0</v>
      </c>
      <c r="EJ35" s="15">
        <v>0</v>
      </c>
      <c r="EK35" s="15">
        <v>0</v>
      </c>
      <c r="EL35" s="15">
        <v>0</v>
      </c>
      <c r="EM35" s="15">
        <v>0</v>
      </c>
      <c r="EN35" s="15">
        <v>0</v>
      </c>
      <c r="EO35" s="15">
        <v>0</v>
      </c>
      <c r="EP35" s="15">
        <v>0</v>
      </c>
      <c r="EQ35" s="15">
        <v>0</v>
      </c>
      <c r="ER35" s="15">
        <v>0</v>
      </c>
      <c r="ES35" s="15">
        <v>0</v>
      </c>
      <c r="ET35" s="15">
        <v>0</v>
      </c>
      <c r="EU35" s="15">
        <v>0</v>
      </c>
      <c r="EV35" s="15">
        <v>0</v>
      </c>
      <c r="EW35" s="15">
        <v>0</v>
      </c>
      <c r="EX35" s="15">
        <v>0</v>
      </c>
      <c r="EY35" s="15">
        <v>0</v>
      </c>
      <c r="EZ35" s="15">
        <v>0</v>
      </c>
      <c r="FA35" s="15">
        <v>0</v>
      </c>
      <c r="FB35" s="15">
        <v>0</v>
      </c>
      <c r="FC35" s="15">
        <v>0</v>
      </c>
      <c r="FD35" s="15">
        <v>0</v>
      </c>
      <c r="FE35" s="15">
        <v>0</v>
      </c>
      <c r="FF35" s="15">
        <v>0</v>
      </c>
      <c r="FG35" s="15">
        <v>0</v>
      </c>
      <c r="FH35" s="15">
        <v>0</v>
      </c>
      <c r="FI35" s="15">
        <v>0</v>
      </c>
      <c r="FJ35" s="15">
        <v>0</v>
      </c>
      <c r="FK35" s="15">
        <v>0</v>
      </c>
      <c r="FL35" s="15">
        <v>0</v>
      </c>
      <c r="FM35" s="15">
        <v>0</v>
      </c>
      <c r="FN35" s="15">
        <v>0</v>
      </c>
      <c r="FO35" s="15">
        <v>0</v>
      </c>
      <c r="FP35" s="15">
        <v>0</v>
      </c>
      <c r="FQ35" s="15">
        <v>0</v>
      </c>
      <c r="FR35" s="15">
        <v>0</v>
      </c>
      <c r="FS35" s="15">
        <v>0</v>
      </c>
      <c r="FT35" s="15">
        <v>0</v>
      </c>
      <c r="FU35" s="15">
        <v>0</v>
      </c>
      <c r="FV35" s="15">
        <v>0</v>
      </c>
      <c r="FW35" s="15">
        <v>0</v>
      </c>
      <c r="FX35" s="15">
        <v>0</v>
      </c>
      <c r="FY35" s="15">
        <v>0</v>
      </c>
    </row>
    <row r="36" spans="1:181">
      <c r="A36" s="26" t="s">
        <v>128</v>
      </c>
      <c r="B36" s="15">
        <v>0</v>
      </c>
      <c r="C36" s="15">
        <v>0</v>
      </c>
      <c r="D36" s="15">
        <v>0</v>
      </c>
      <c r="E36" s="15">
        <v>0</v>
      </c>
      <c r="F36" s="15">
        <v>0</v>
      </c>
      <c r="G36" s="15">
        <v>0</v>
      </c>
      <c r="H36" s="15">
        <v>0</v>
      </c>
      <c r="I36" s="15">
        <v>0</v>
      </c>
      <c r="J36" s="15">
        <v>0</v>
      </c>
      <c r="K36" s="15">
        <v>0</v>
      </c>
      <c r="L36" s="15">
        <v>0</v>
      </c>
      <c r="M36" s="15">
        <v>0</v>
      </c>
      <c r="N36" s="15">
        <v>0</v>
      </c>
      <c r="O36" s="15">
        <v>0</v>
      </c>
      <c r="P36" s="15">
        <v>0</v>
      </c>
      <c r="Q36" s="15">
        <v>0</v>
      </c>
      <c r="R36" s="15">
        <v>0</v>
      </c>
      <c r="S36" s="15">
        <v>0</v>
      </c>
      <c r="T36" s="15">
        <v>0</v>
      </c>
      <c r="U36" s="15">
        <v>0</v>
      </c>
      <c r="V36" s="15">
        <v>0</v>
      </c>
      <c r="W36" s="15">
        <v>0</v>
      </c>
      <c r="X36" s="15">
        <v>0</v>
      </c>
      <c r="Y36" s="15">
        <v>0</v>
      </c>
      <c r="Z36" s="15">
        <v>0</v>
      </c>
      <c r="AA36" s="15">
        <v>0</v>
      </c>
      <c r="AB36" s="15">
        <v>0</v>
      </c>
      <c r="AC36" s="15">
        <v>0</v>
      </c>
      <c r="AD36" s="15">
        <v>0</v>
      </c>
      <c r="AE36" s="15">
        <v>0</v>
      </c>
      <c r="AF36" s="15">
        <v>0</v>
      </c>
      <c r="AG36" s="15">
        <v>0</v>
      </c>
      <c r="AH36" s="15">
        <v>0</v>
      </c>
      <c r="AI36" s="15">
        <v>0</v>
      </c>
      <c r="AJ36" s="15">
        <v>0</v>
      </c>
      <c r="AK36" s="15">
        <v>0</v>
      </c>
      <c r="AL36" s="15">
        <v>0</v>
      </c>
      <c r="AM36" s="15">
        <v>0</v>
      </c>
      <c r="AN36" s="15">
        <v>0</v>
      </c>
      <c r="AO36" s="15">
        <v>0</v>
      </c>
      <c r="AP36" s="15">
        <v>0</v>
      </c>
      <c r="AQ36" s="15">
        <v>0</v>
      </c>
      <c r="AR36" s="15">
        <v>0</v>
      </c>
      <c r="AS36" s="15">
        <v>0</v>
      </c>
      <c r="AT36" s="15">
        <v>0</v>
      </c>
      <c r="AU36" s="15">
        <v>0</v>
      </c>
      <c r="AV36" s="15">
        <v>0</v>
      </c>
      <c r="AW36" s="15">
        <v>0</v>
      </c>
      <c r="AX36" s="15">
        <v>0</v>
      </c>
      <c r="AY36" s="15">
        <v>0</v>
      </c>
      <c r="AZ36" s="15">
        <v>0</v>
      </c>
      <c r="BA36" s="15">
        <v>0</v>
      </c>
      <c r="BB36" s="15">
        <v>0</v>
      </c>
      <c r="BC36" s="15">
        <v>0</v>
      </c>
      <c r="BD36" s="15">
        <v>0</v>
      </c>
      <c r="BE36" s="15">
        <v>0</v>
      </c>
      <c r="BF36" s="15">
        <v>0</v>
      </c>
      <c r="BG36" s="15">
        <v>0</v>
      </c>
      <c r="BH36" s="15">
        <v>0</v>
      </c>
      <c r="BI36" s="15">
        <v>0</v>
      </c>
      <c r="BJ36" s="15">
        <v>0</v>
      </c>
      <c r="BK36" s="15">
        <v>0</v>
      </c>
      <c r="BL36" s="15">
        <v>0</v>
      </c>
      <c r="BM36" s="15">
        <v>0</v>
      </c>
      <c r="BN36" s="15">
        <v>0</v>
      </c>
      <c r="BO36" s="15">
        <v>0</v>
      </c>
      <c r="BP36" s="15">
        <v>0</v>
      </c>
      <c r="BQ36" s="15">
        <v>0</v>
      </c>
      <c r="BR36" s="15">
        <v>0</v>
      </c>
      <c r="BS36" s="15">
        <v>0</v>
      </c>
      <c r="BT36" s="15">
        <v>0</v>
      </c>
      <c r="BU36" s="15">
        <v>0</v>
      </c>
      <c r="BV36" s="15">
        <v>0</v>
      </c>
      <c r="BW36" s="15">
        <v>0</v>
      </c>
      <c r="BX36" s="15">
        <v>0</v>
      </c>
      <c r="BY36" s="15">
        <v>0</v>
      </c>
      <c r="BZ36" s="15">
        <v>0</v>
      </c>
      <c r="CA36" s="15">
        <v>0</v>
      </c>
      <c r="CB36" s="15">
        <v>0</v>
      </c>
      <c r="CC36" s="15">
        <v>0</v>
      </c>
      <c r="CD36" s="15">
        <v>0</v>
      </c>
      <c r="CE36" s="15">
        <v>0</v>
      </c>
      <c r="CF36" s="15">
        <v>0</v>
      </c>
      <c r="CG36" s="15">
        <v>0</v>
      </c>
      <c r="CH36" s="15">
        <v>0</v>
      </c>
      <c r="CI36" s="15">
        <v>0</v>
      </c>
      <c r="CJ36" s="15">
        <v>0</v>
      </c>
      <c r="CK36" s="15">
        <v>0</v>
      </c>
      <c r="CL36" s="15">
        <v>0</v>
      </c>
      <c r="CM36" s="15">
        <v>0</v>
      </c>
      <c r="CN36" s="15">
        <v>0</v>
      </c>
      <c r="CO36" s="15">
        <v>0</v>
      </c>
      <c r="CP36" s="15">
        <v>0</v>
      </c>
      <c r="CQ36" s="15">
        <v>0</v>
      </c>
      <c r="CR36" s="15">
        <v>0</v>
      </c>
      <c r="CS36" s="15">
        <v>0</v>
      </c>
      <c r="CT36" s="15">
        <v>0</v>
      </c>
      <c r="CU36" s="15">
        <v>0</v>
      </c>
      <c r="CV36" s="15">
        <v>0</v>
      </c>
      <c r="CW36" s="15">
        <v>0</v>
      </c>
      <c r="CX36" s="15">
        <v>0</v>
      </c>
      <c r="CY36" s="15">
        <v>0</v>
      </c>
      <c r="CZ36" s="15">
        <v>0</v>
      </c>
      <c r="DA36" s="15">
        <v>0</v>
      </c>
      <c r="DB36" s="15">
        <v>0</v>
      </c>
      <c r="DC36" s="15">
        <v>0</v>
      </c>
      <c r="DD36" s="15">
        <v>0</v>
      </c>
      <c r="DE36" s="15">
        <v>0</v>
      </c>
      <c r="DF36" s="15">
        <v>0</v>
      </c>
      <c r="DG36" s="15">
        <v>0</v>
      </c>
      <c r="DH36" s="15">
        <v>0</v>
      </c>
      <c r="DI36" s="15">
        <v>0</v>
      </c>
      <c r="DJ36" s="15">
        <v>0</v>
      </c>
      <c r="DK36" s="15">
        <v>0</v>
      </c>
      <c r="DL36" s="15">
        <v>0</v>
      </c>
      <c r="DM36" s="15">
        <v>0</v>
      </c>
      <c r="DN36" s="15">
        <v>0</v>
      </c>
      <c r="DO36" s="15">
        <v>0</v>
      </c>
      <c r="DP36" s="15">
        <v>0</v>
      </c>
      <c r="DQ36" s="15">
        <v>0</v>
      </c>
      <c r="DR36" s="15">
        <v>0</v>
      </c>
      <c r="DS36" s="15">
        <v>0</v>
      </c>
      <c r="DT36" s="15">
        <v>0</v>
      </c>
      <c r="DU36" s="15">
        <v>0</v>
      </c>
      <c r="DV36" s="15">
        <v>0</v>
      </c>
      <c r="DW36" s="15">
        <v>0</v>
      </c>
      <c r="DX36" s="15">
        <v>0</v>
      </c>
      <c r="DY36" s="15">
        <v>0</v>
      </c>
      <c r="DZ36" s="15">
        <v>0</v>
      </c>
      <c r="EA36" s="15">
        <v>0</v>
      </c>
      <c r="EB36" s="15">
        <v>0</v>
      </c>
      <c r="EC36" s="15">
        <v>0</v>
      </c>
      <c r="ED36" s="15">
        <v>0</v>
      </c>
      <c r="EE36" s="15">
        <v>0</v>
      </c>
      <c r="EF36" s="15">
        <v>0</v>
      </c>
      <c r="EG36" s="15">
        <v>0</v>
      </c>
      <c r="EH36" s="15">
        <v>0</v>
      </c>
      <c r="EI36" s="15">
        <v>0</v>
      </c>
      <c r="EJ36" s="15">
        <v>0</v>
      </c>
      <c r="EK36" s="15">
        <v>0</v>
      </c>
      <c r="EL36" s="15">
        <v>0</v>
      </c>
      <c r="EM36" s="15">
        <v>0</v>
      </c>
      <c r="EN36" s="15">
        <v>0</v>
      </c>
      <c r="EO36" s="15">
        <v>0</v>
      </c>
      <c r="EP36" s="15">
        <v>0</v>
      </c>
      <c r="EQ36" s="15">
        <v>0</v>
      </c>
      <c r="ER36" s="15">
        <v>0</v>
      </c>
      <c r="ES36" s="15">
        <v>0</v>
      </c>
      <c r="ET36" s="15">
        <v>0</v>
      </c>
      <c r="EU36" s="15">
        <v>0</v>
      </c>
      <c r="EV36" s="15">
        <v>0</v>
      </c>
      <c r="EW36" s="15">
        <v>0</v>
      </c>
      <c r="EX36" s="15">
        <v>0</v>
      </c>
      <c r="EY36" s="15">
        <v>0</v>
      </c>
      <c r="EZ36" s="15">
        <v>0</v>
      </c>
      <c r="FA36" s="15">
        <v>0</v>
      </c>
      <c r="FB36" s="15">
        <v>0</v>
      </c>
      <c r="FC36" s="15">
        <v>0</v>
      </c>
      <c r="FD36" s="15">
        <v>0</v>
      </c>
      <c r="FE36" s="15">
        <v>0</v>
      </c>
      <c r="FF36" s="15">
        <v>0</v>
      </c>
      <c r="FG36" s="15">
        <v>0</v>
      </c>
      <c r="FH36" s="15">
        <v>0</v>
      </c>
      <c r="FI36" s="15">
        <v>0</v>
      </c>
      <c r="FJ36" s="15">
        <v>0</v>
      </c>
      <c r="FK36" s="15">
        <v>0</v>
      </c>
      <c r="FL36" s="15">
        <v>0</v>
      </c>
      <c r="FM36" s="15">
        <v>0</v>
      </c>
      <c r="FN36" s="15">
        <v>0</v>
      </c>
      <c r="FO36" s="15">
        <v>0</v>
      </c>
      <c r="FP36" s="15">
        <v>0</v>
      </c>
      <c r="FQ36" s="15">
        <v>0</v>
      </c>
      <c r="FR36" s="15">
        <v>0</v>
      </c>
      <c r="FS36" s="15">
        <v>0</v>
      </c>
      <c r="FT36" s="15">
        <v>0</v>
      </c>
      <c r="FU36" s="15">
        <v>0</v>
      </c>
      <c r="FV36" s="15">
        <v>0</v>
      </c>
      <c r="FW36" s="15">
        <v>0</v>
      </c>
      <c r="FX36" s="15">
        <v>0</v>
      </c>
      <c r="FY36" s="15">
        <v>0</v>
      </c>
    </row>
    <row r="37" spans="1:181" ht="39">
      <c r="A37" s="30" t="s">
        <v>225</v>
      </c>
      <c r="B37" s="25" t="s">
        <v>223</v>
      </c>
      <c r="C37" s="8" t="s">
        <v>224</v>
      </c>
      <c r="D37" s="8"/>
      <c r="E37" s="8"/>
      <c r="F37" s="8"/>
      <c r="G37" s="8"/>
      <c r="H37" s="8"/>
      <c r="I37" s="30" t="s">
        <v>121</v>
      </c>
      <c r="J37" s="8"/>
      <c r="K37" s="8"/>
      <c r="L37" s="8"/>
      <c r="M37" s="8"/>
      <c r="N37" s="25"/>
      <c r="O37" s="8" t="s">
        <v>107</v>
      </c>
      <c r="P37" s="8" t="s">
        <v>124</v>
      </c>
      <c r="Q37" s="8"/>
      <c r="R37" s="8"/>
      <c r="S37" s="8"/>
      <c r="T37" s="25"/>
      <c r="U37" s="8" t="s">
        <v>226</v>
      </c>
      <c r="V37" s="25" t="s">
        <v>251</v>
      </c>
      <c r="W37" s="8" t="s">
        <v>252</v>
      </c>
      <c r="X37" s="8"/>
      <c r="Y37" s="8"/>
      <c r="Z37" s="8"/>
      <c r="AA37" s="8"/>
      <c r="AB37" s="8"/>
      <c r="AC37" s="30" t="s">
        <v>106</v>
      </c>
      <c r="AD37" s="19" t="s">
        <v>121</v>
      </c>
      <c r="AE37" s="19"/>
      <c r="AF37" s="19"/>
      <c r="AG37" s="8"/>
      <c r="AH37" s="25"/>
      <c r="AI37" s="30" t="s">
        <v>255</v>
      </c>
      <c r="AJ37" s="8"/>
      <c r="AK37" s="8"/>
      <c r="AL37" s="8"/>
      <c r="AM37" s="8"/>
      <c r="AN37" s="25"/>
    </row>
    <row r="38" spans="1:181" ht="26">
      <c r="A38" s="30" t="s">
        <v>346</v>
      </c>
      <c r="B38" s="25" t="s">
        <v>285</v>
      </c>
      <c r="C38" s="8" t="s">
        <v>285</v>
      </c>
      <c r="D38" s="8" t="s">
        <v>284</v>
      </c>
      <c r="E38" s="8"/>
      <c r="F38" s="8"/>
      <c r="G38" s="8"/>
      <c r="H38" s="8"/>
      <c r="I38" s="30" t="s">
        <v>207</v>
      </c>
      <c r="J38" s="8"/>
      <c r="K38" s="8"/>
      <c r="L38" s="8"/>
      <c r="M38" s="8"/>
      <c r="N38" s="25"/>
      <c r="O38" s="8" t="s">
        <v>192</v>
      </c>
      <c r="P38" s="8"/>
      <c r="R38" s="8"/>
      <c r="S38" s="8"/>
      <c r="T38" s="25"/>
      <c r="U38" s="8"/>
    </row>
    <row r="39" spans="1:181" ht="26">
      <c r="A39" s="16" t="s">
        <v>263</v>
      </c>
      <c r="B39" s="15">
        <v>0</v>
      </c>
      <c r="C39" s="15">
        <v>0</v>
      </c>
      <c r="D39" s="15">
        <v>0</v>
      </c>
      <c r="E39" s="15">
        <v>0</v>
      </c>
      <c r="F39" s="15">
        <v>0</v>
      </c>
      <c r="G39" s="15">
        <v>0</v>
      </c>
      <c r="H39" s="15">
        <v>0</v>
      </c>
      <c r="I39" s="15">
        <v>0</v>
      </c>
      <c r="J39" s="15">
        <v>0</v>
      </c>
      <c r="K39" s="15">
        <v>0</v>
      </c>
      <c r="L39" s="15">
        <v>0</v>
      </c>
      <c r="M39" s="15">
        <v>0</v>
      </c>
      <c r="N39" s="15">
        <v>0</v>
      </c>
      <c r="O39" s="15">
        <v>0</v>
      </c>
      <c r="P39" s="15">
        <v>0</v>
      </c>
      <c r="Q39" s="15">
        <v>0</v>
      </c>
      <c r="R39" s="15">
        <v>0</v>
      </c>
      <c r="S39" s="15">
        <v>0</v>
      </c>
      <c r="T39" s="15">
        <v>0</v>
      </c>
      <c r="U39" s="15">
        <v>0</v>
      </c>
      <c r="V39" s="15">
        <v>0</v>
      </c>
      <c r="W39" s="15">
        <v>0</v>
      </c>
      <c r="X39" s="15">
        <v>0</v>
      </c>
      <c r="Y39" s="15">
        <v>0</v>
      </c>
      <c r="Z39" s="15">
        <v>0</v>
      </c>
      <c r="AA39" s="15">
        <v>0</v>
      </c>
      <c r="AB39" s="15">
        <v>0</v>
      </c>
      <c r="AC39" s="15">
        <v>0</v>
      </c>
      <c r="AD39" s="15">
        <v>0</v>
      </c>
      <c r="AE39" s="15">
        <v>0</v>
      </c>
      <c r="AF39" s="15">
        <v>0</v>
      </c>
      <c r="AG39" s="15">
        <v>0</v>
      </c>
      <c r="AH39" s="15">
        <v>0</v>
      </c>
      <c r="AI39" s="15">
        <v>0</v>
      </c>
      <c r="AJ39" s="15">
        <v>0</v>
      </c>
      <c r="AK39" s="15">
        <v>0</v>
      </c>
      <c r="AL39" s="15">
        <v>0</v>
      </c>
      <c r="AM39" s="15">
        <v>0</v>
      </c>
      <c r="AN39" s="15">
        <v>0</v>
      </c>
      <c r="AO39" s="15">
        <v>0</v>
      </c>
      <c r="AP39" s="15">
        <v>0</v>
      </c>
      <c r="AQ39" s="15">
        <v>0</v>
      </c>
      <c r="AR39" s="15">
        <v>0</v>
      </c>
      <c r="AS39" s="15">
        <v>0</v>
      </c>
      <c r="AT39" s="15">
        <v>0</v>
      </c>
      <c r="AU39" s="15">
        <v>0</v>
      </c>
      <c r="AV39" s="15">
        <v>0</v>
      </c>
      <c r="AW39" s="15">
        <v>0</v>
      </c>
      <c r="AX39" s="15">
        <v>0</v>
      </c>
      <c r="AY39" s="15">
        <v>0</v>
      </c>
      <c r="AZ39" s="15">
        <v>0</v>
      </c>
      <c r="BA39" s="15">
        <v>0</v>
      </c>
      <c r="BB39" s="15">
        <v>0</v>
      </c>
      <c r="BC39" s="15">
        <v>0</v>
      </c>
      <c r="BD39" s="15">
        <v>0</v>
      </c>
      <c r="BE39" s="15">
        <v>0</v>
      </c>
      <c r="BF39" s="15">
        <v>0</v>
      </c>
      <c r="BG39" s="15">
        <v>0</v>
      </c>
      <c r="BH39" s="15">
        <v>0</v>
      </c>
      <c r="BI39" s="15">
        <v>0</v>
      </c>
      <c r="BJ39" s="15">
        <v>0</v>
      </c>
      <c r="BK39" s="15">
        <v>0</v>
      </c>
      <c r="BL39" s="15">
        <v>0</v>
      </c>
      <c r="BM39" s="15">
        <v>0</v>
      </c>
      <c r="BN39" s="15">
        <v>0</v>
      </c>
      <c r="BO39" s="15">
        <v>0</v>
      </c>
      <c r="BP39" s="15">
        <v>0</v>
      </c>
      <c r="BQ39" s="15">
        <v>0</v>
      </c>
      <c r="BR39" s="15">
        <v>0</v>
      </c>
      <c r="BS39" s="15">
        <v>0</v>
      </c>
      <c r="BT39" s="15">
        <v>0</v>
      </c>
      <c r="BU39" s="15">
        <v>0</v>
      </c>
      <c r="BV39" s="15">
        <v>0</v>
      </c>
      <c r="BW39" s="15">
        <v>0</v>
      </c>
      <c r="BX39" s="15">
        <v>0</v>
      </c>
      <c r="BY39" s="15">
        <v>0</v>
      </c>
      <c r="BZ39" s="15">
        <v>0</v>
      </c>
      <c r="CA39" s="15">
        <v>0</v>
      </c>
      <c r="CB39" s="15">
        <v>0</v>
      </c>
      <c r="CC39" s="15">
        <v>0</v>
      </c>
      <c r="CD39" s="15">
        <v>0</v>
      </c>
      <c r="CE39" s="15">
        <v>0</v>
      </c>
      <c r="CF39" s="15">
        <v>0</v>
      </c>
      <c r="CG39" s="15">
        <v>0</v>
      </c>
      <c r="CH39" s="15">
        <v>0</v>
      </c>
      <c r="CI39" s="15">
        <v>0</v>
      </c>
      <c r="CJ39" s="15">
        <v>0</v>
      </c>
      <c r="CK39" s="15">
        <v>0</v>
      </c>
      <c r="CL39" s="15">
        <v>0</v>
      </c>
      <c r="CM39" s="15">
        <v>0</v>
      </c>
      <c r="CN39" s="15">
        <v>0</v>
      </c>
      <c r="CO39" s="15">
        <v>0</v>
      </c>
      <c r="CP39" s="15">
        <v>0</v>
      </c>
      <c r="CQ39" s="15">
        <v>0</v>
      </c>
      <c r="CR39" s="15">
        <v>0</v>
      </c>
      <c r="CS39" s="15">
        <v>0</v>
      </c>
      <c r="CT39" s="15">
        <v>0</v>
      </c>
      <c r="CU39" s="15">
        <v>0</v>
      </c>
      <c r="CV39" s="15">
        <v>0</v>
      </c>
      <c r="CW39" s="15">
        <v>0</v>
      </c>
      <c r="CX39" s="15">
        <v>0</v>
      </c>
      <c r="CY39" s="15">
        <v>0</v>
      </c>
      <c r="CZ39" s="15">
        <v>0</v>
      </c>
      <c r="DA39" s="15">
        <v>0</v>
      </c>
      <c r="DB39" s="15">
        <v>0</v>
      </c>
      <c r="DC39" s="15">
        <v>0</v>
      </c>
      <c r="DD39" s="15">
        <v>0</v>
      </c>
      <c r="DE39" s="15">
        <v>0</v>
      </c>
      <c r="DF39" s="15">
        <v>0</v>
      </c>
      <c r="DG39" s="15">
        <v>0</v>
      </c>
      <c r="DH39" s="15">
        <v>0</v>
      </c>
      <c r="DI39" s="15">
        <v>0</v>
      </c>
      <c r="DJ39" s="15">
        <v>0</v>
      </c>
      <c r="DK39" s="15">
        <v>0</v>
      </c>
      <c r="DL39" s="15">
        <v>0</v>
      </c>
      <c r="DM39" s="15">
        <v>0</v>
      </c>
      <c r="DN39" s="15">
        <v>0</v>
      </c>
      <c r="DO39" s="15">
        <v>0</v>
      </c>
      <c r="DP39" s="15">
        <v>0</v>
      </c>
      <c r="DQ39" s="15">
        <v>0</v>
      </c>
      <c r="DR39" s="15">
        <v>0</v>
      </c>
      <c r="DS39" s="15">
        <v>0</v>
      </c>
      <c r="DT39" s="15">
        <v>0</v>
      </c>
      <c r="DU39" s="15">
        <v>0</v>
      </c>
      <c r="DV39" s="15">
        <v>0</v>
      </c>
      <c r="DW39" s="15">
        <v>0</v>
      </c>
      <c r="DX39" s="15">
        <v>0</v>
      </c>
      <c r="DY39" s="15">
        <v>0</v>
      </c>
      <c r="DZ39" s="15">
        <v>0</v>
      </c>
      <c r="EA39" s="15">
        <v>0</v>
      </c>
      <c r="EB39" s="15">
        <v>0</v>
      </c>
      <c r="EC39" s="15">
        <v>0</v>
      </c>
      <c r="ED39" s="15">
        <v>0</v>
      </c>
      <c r="EE39" s="15">
        <v>0</v>
      </c>
      <c r="EF39" s="15">
        <v>0</v>
      </c>
      <c r="EG39" s="15">
        <v>0</v>
      </c>
      <c r="EH39" s="15">
        <v>0</v>
      </c>
      <c r="EI39" s="15">
        <v>0</v>
      </c>
      <c r="EJ39" s="15">
        <v>0</v>
      </c>
      <c r="EK39" s="15">
        <v>0</v>
      </c>
      <c r="EL39" s="15">
        <v>0</v>
      </c>
      <c r="EM39" s="15">
        <v>0</v>
      </c>
      <c r="EN39" s="15">
        <v>0</v>
      </c>
      <c r="EO39" s="15">
        <v>0</v>
      </c>
      <c r="EP39" s="15">
        <v>0</v>
      </c>
      <c r="EQ39" s="15">
        <v>0</v>
      </c>
      <c r="ER39" s="15">
        <v>0</v>
      </c>
      <c r="ES39" s="15">
        <v>0</v>
      </c>
      <c r="ET39" s="15">
        <v>0</v>
      </c>
      <c r="EU39" s="15">
        <v>0</v>
      </c>
      <c r="EV39" s="15">
        <v>0</v>
      </c>
      <c r="EW39" s="15">
        <v>0</v>
      </c>
      <c r="EX39" s="15">
        <v>0</v>
      </c>
      <c r="EY39" s="15">
        <v>0</v>
      </c>
      <c r="EZ39" s="15">
        <v>0</v>
      </c>
      <c r="FA39" s="15">
        <v>0</v>
      </c>
      <c r="FB39" s="15">
        <v>0</v>
      </c>
      <c r="FC39" s="15">
        <v>0</v>
      </c>
      <c r="FD39" s="15">
        <v>0</v>
      </c>
      <c r="FE39" s="15">
        <v>0</v>
      </c>
      <c r="FF39" s="15">
        <v>0</v>
      </c>
      <c r="FG39" s="15">
        <v>0</v>
      </c>
      <c r="FH39" s="15">
        <v>0</v>
      </c>
      <c r="FI39" s="15">
        <v>0</v>
      </c>
      <c r="FJ39" s="15">
        <v>0</v>
      </c>
      <c r="FK39" s="15">
        <v>0</v>
      </c>
      <c r="FL39" s="15">
        <v>0</v>
      </c>
      <c r="FM39" s="15">
        <v>0</v>
      </c>
      <c r="FN39" s="15">
        <v>0</v>
      </c>
      <c r="FO39" s="15">
        <v>0</v>
      </c>
      <c r="FP39" s="15">
        <v>0</v>
      </c>
      <c r="FQ39" s="15">
        <v>0</v>
      </c>
      <c r="FR39" s="15">
        <v>0</v>
      </c>
      <c r="FS39" s="15">
        <v>0</v>
      </c>
      <c r="FT39" s="15">
        <v>0</v>
      </c>
      <c r="FU39" s="15">
        <v>0</v>
      </c>
      <c r="FV39" s="15">
        <v>0</v>
      </c>
      <c r="FW39" s="15">
        <v>0</v>
      </c>
      <c r="FX39" s="15">
        <v>0</v>
      </c>
      <c r="FY39" s="15">
        <v>0</v>
      </c>
    </row>
    <row r="40" spans="1:181">
      <c r="A40" s="43" t="s">
        <v>267</v>
      </c>
      <c r="B40" s="15">
        <v>0</v>
      </c>
      <c r="C40" s="15">
        <v>0</v>
      </c>
      <c r="D40" s="15">
        <v>0</v>
      </c>
      <c r="E40" s="15">
        <v>0</v>
      </c>
      <c r="F40" s="15">
        <v>0</v>
      </c>
      <c r="G40" s="15">
        <v>0</v>
      </c>
      <c r="H40" s="15">
        <v>0</v>
      </c>
      <c r="I40" s="15">
        <v>0</v>
      </c>
      <c r="J40" s="15">
        <v>0</v>
      </c>
      <c r="K40" s="15">
        <v>0</v>
      </c>
      <c r="L40" s="15">
        <v>0</v>
      </c>
      <c r="M40" s="15">
        <v>0</v>
      </c>
      <c r="N40" s="15">
        <v>0</v>
      </c>
      <c r="O40" s="15">
        <v>0</v>
      </c>
      <c r="P40" s="15">
        <v>0</v>
      </c>
      <c r="Q40" s="15">
        <v>0</v>
      </c>
      <c r="R40" s="15">
        <v>0</v>
      </c>
      <c r="S40" s="15">
        <v>0</v>
      </c>
      <c r="T40" s="15">
        <v>0</v>
      </c>
      <c r="U40" s="15">
        <v>0</v>
      </c>
      <c r="V40" s="15">
        <v>0</v>
      </c>
      <c r="W40" s="15">
        <v>0</v>
      </c>
      <c r="X40" s="15">
        <v>0</v>
      </c>
      <c r="Y40" s="15">
        <v>0</v>
      </c>
      <c r="Z40" s="15">
        <v>0</v>
      </c>
      <c r="AA40" s="15">
        <v>0</v>
      </c>
      <c r="AB40" s="15">
        <v>0</v>
      </c>
      <c r="AC40" s="15">
        <v>0</v>
      </c>
      <c r="AD40" s="15">
        <v>0</v>
      </c>
      <c r="AE40" s="15">
        <v>0</v>
      </c>
      <c r="AF40" s="15">
        <v>0</v>
      </c>
      <c r="AG40" s="15">
        <v>0</v>
      </c>
      <c r="AH40" s="15">
        <v>0</v>
      </c>
      <c r="AI40" s="15">
        <v>0</v>
      </c>
      <c r="AJ40" s="15">
        <v>0</v>
      </c>
      <c r="AK40" s="15">
        <v>0</v>
      </c>
      <c r="AL40" s="15">
        <v>0</v>
      </c>
      <c r="AM40" s="15">
        <v>0</v>
      </c>
      <c r="AN40" s="15">
        <v>0</v>
      </c>
      <c r="AO40" s="15">
        <v>0</v>
      </c>
      <c r="AP40" s="15">
        <v>0</v>
      </c>
      <c r="AQ40" s="15">
        <v>0</v>
      </c>
      <c r="AR40" s="15">
        <v>0</v>
      </c>
      <c r="AS40" s="15">
        <v>0</v>
      </c>
      <c r="AT40" s="15">
        <v>0</v>
      </c>
      <c r="AU40" s="15">
        <v>0</v>
      </c>
      <c r="AV40" s="15">
        <v>0</v>
      </c>
      <c r="AW40" s="15">
        <v>0</v>
      </c>
      <c r="AX40" s="15">
        <v>0</v>
      </c>
      <c r="AY40" s="15">
        <v>0</v>
      </c>
      <c r="AZ40" s="15">
        <v>0</v>
      </c>
      <c r="BA40" s="15">
        <v>0</v>
      </c>
      <c r="BB40" s="15">
        <v>0</v>
      </c>
      <c r="BC40" s="15">
        <v>0</v>
      </c>
      <c r="BD40" s="15">
        <v>0</v>
      </c>
      <c r="BE40" s="15">
        <v>0</v>
      </c>
      <c r="BF40" s="15">
        <v>0</v>
      </c>
      <c r="BG40" s="15">
        <v>0</v>
      </c>
      <c r="BH40" s="15">
        <v>0</v>
      </c>
      <c r="BI40" s="15">
        <v>0</v>
      </c>
      <c r="BJ40" s="15">
        <v>0</v>
      </c>
      <c r="BK40" s="15">
        <v>0</v>
      </c>
      <c r="BL40" s="15">
        <v>0</v>
      </c>
      <c r="BM40" s="15">
        <v>0</v>
      </c>
      <c r="BN40" s="15">
        <v>0</v>
      </c>
      <c r="BO40" s="15">
        <v>0</v>
      </c>
      <c r="BP40" s="15">
        <v>0</v>
      </c>
      <c r="BQ40" s="15">
        <v>0</v>
      </c>
      <c r="BR40" s="15">
        <v>0</v>
      </c>
      <c r="BS40" s="15">
        <v>0</v>
      </c>
      <c r="BT40" s="15">
        <v>0</v>
      </c>
      <c r="BU40" s="15">
        <v>0</v>
      </c>
      <c r="BV40" s="15">
        <v>0</v>
      </c>
      <c r="BW40" s="15">
        <v>0</v>
      </c>
      <c r="BX40" s="15">
        <v>0</v>
      </c>
      <c r="BY40" s="15">
        <v>0</v>
      </c>
      <c r="BZ40" s="15">
        <v>0</v>
      </c>
      <c r="CA40" s="15">
        <v>0</v>
      </c>
      <c r="CB40" s="15">
        <v>0</v>
      </c>
      <c r="CC40" s="15">
        <v>0</v>
      </c>
      <c r="CD40" s="15">
        <v>0</v>
      </c>
      <c r="CE40" s="15">
        <v>0</v>
      </c>
      <c r="CF40" s="15">
        <v>0</v>
      </c>
      <c r="CG40" s="15">
        <v>0</v>
      </c>
      <c r="CH40" s="15">
        <v>0</v>
      </c>
      <c r="CI40" s="15">
        <v>0</v>
      </c>
      <c r="CJ40" s="15">
        <v>0</v>
      </c>
      <c r="CK40" s="15">
        <v>0</v>
      </c>
      <c r="CL40" s="15">
        <v>0</v>
      </c>
      <c r="CM40" s="15">
        <v>0</v>
      </c>
      <c r="CN40" s="15">
        <v>0</v>
      </c>
      <c r="CO40" s="15">
        <v>0</v>
      </c>
      <c r="CP40" s="15">
        <v>0</v>
      </c>
      <c r="CQ40" s="15">
        <v>0</v>
      </c>
      <c r="CR40" s="15">
        <v>0</v>
      </c>
      <c r="CS40" s="15">
        <v>0</v>
      </c>
      <c r="CT40" s="15">
        <v>0</v>
      </c>
      <c r="CU40" s="15">
        <v>0</v>
      </c>
      <c r="CV40" s="15">
        <v>0</v>
      </c>
      <c r="CW40" s="15">
        <v>0</v>
      </c>
      <c r="CX40" s="15">
        <v>0</v>
      </c>
      <c r="CY40" s="15">
        <v>0</v>
      </c>
      <c r="CZ40" s="15">
        <v>0</v>
      </c>
      <c r="DA40" s="15">
        <v>0</v>
      </c>
      <c r="DB40" s="15">
        <v>0</v>
      </c>
      <c r="DC40" s="15">
        <v>0</v>
      </c>
      <c r="DD40" s="15">
        <v>0</v>
      </c>
      <c r="DE40" s="15">
        <v>0</v>
      </c>
      <c r="DF40" s="15">
        <v>0</v>
      </c>
      <c r="DG40" s="15">
        <v>0</v>
      </c>
      <c r="DH40" s="15">
        <v>0</v>
      </c>
      <c r="DI40" s="15">
        <v>0</v>
      </c>
      <c r="DJ40" s="15">
        <v>0</v>
      </c>
      <c r="DK40" s="15">
        <v>0</v>
      </c>
      <c r="DL40" s="15">
        <v>0</v>
      </c>
      <c r="DM40" s="15">
        <v>0</v>
      </c>
      <c r="DN40" s="15">
        <v>0</v>
      </c>
      <c r="DO40" s="15">
        <v>0</v>
      </c>
      <c r="DP40" s="15">
        <v>0</v>
      </c>
      <c r="DQ40" s="15">
        <v>0</v>
      </c>
      <c r="DR40" s="15">
        <v>0</v>
      </c>
      <c r="DS40" s="15">
        <v>0</v>
      </c>
      <c r="DT40" s="15">
        <v>0</v>
      </c>
      <c r="DU40" s="15">
        <v>0</v>
      </c>
      <c r="DV40" s="15">
        <v>0</v>
      </c>
      <c r="DW40" s="15">
        <v>0</v>
      </c>
      <c r="DX40" s="15">
        <v>0</v>
      </c>
      <c r="DY40" s="15">
        <v>0</v>
      </c>
      <c r="DZ40" s="15">
        <v>0</v>
      </c>
      <c r="EA40" s="15">
        <v>0</v>
      </c>
      <c r="EB40" s="15">
        <v>0</v>
      </c>
      <c r="EC40" s="15">
        <v>0</v>
      </c>
      <c r="ED40" s="15">
        <v>0</v>
      </c>
      <c r="EE40" s="15">
        <v>0</v>
      </c>
      <c r="EF40" s="15">
        <v>0</v>
      </c>
      <c r="EG40" s="15">
        <v>0</v>
      </c>
      <c r="EH40" s="15">
        <v>0</v>
      </c>
      <c r="EI40" s="15">
        <v>0</v>
      </c>
      <c r="EJ40" s="15">
        <v>0</v>
      </c>
      <c r="EK40" s="15">
        <v>0</v>
      </c>
      <c r="EL40" s="15">
        <v>0</v>
      </c>
      <c r="EM40" s="15">
        <v>0</v>
      </c>
      <c r="EN40" s="15">
        <v>0</v>
      </c>
      <c r="EO40" s="15">
        <v>0</v>
      </c>
      <c r="EP40" s="15">
        <v>0</v>
      </c>
      <c r="EQ40" s="15">
        <v>0</v>
      </c>
      <c r="ER40" s="15">
        <v>0</v>
      </c>
      <c r="ES40" s="15">
        <v>0</v>
      </c>
      <c r="ET40" s="15">
        <v>0</v>
      </c>
      <c r="EU40" s="15">
        <v>0</v>
      </c>
      <c r="EV40" s="15">
        <v>0</v>
      </c>
      <c r="EW40" s="15">
        <v>0</v>
      </c>
      <c r="EX40" s="15">
        <v>0</v>
      </c>
      <c r="EY40" s="15">
        <v>0</v>
      </c>
      <c r="EZ40" s="15">
        <v>0</v>
      </c>
      <c r="FA40" s="15">
        <v>0</v>
      </c>
      <c r="FB40" s="15">
        <v>0</v>
      </c>
      <c r="FC40" s="15">
        <v>0</v>
      </c>
      <c r="FD40" s="15">
        <v>0</v>
      </c>
      <c r="FE40" s="15">
        <v>0</v>
      </c>
      <c r="FF40" s="15">
        <v>0</v>
      </c>
      <c r="FG40" s="15">
        <v>0</v>
      </c>
      <c r="FH40" s="15">
        <v>0</v>
      </c>
      <c r="FI40" s="15">
        <v>0</v>
      </c>
      <c r="FJ40" s="15">
        <v>0</v>
      </c>
      <c r="FK40" s="15">
        <v>0</v>
      </c>
      <c r="FL40" s="15">
        <v>0</v>
      </c>
      <c r="FM40" s="15">
        <v>0</v>
      </c>
      <c r="FN40" s="15">
        <v>0</v>
      </c>
      <c r="FO40" s="15">
        <v>0</v>
      </c>
      <c r="FP40" s="15">
        <v>0</v>
      </c>
      <c r="FQ40" s="15">
        <v>0</v>
      </c>
      <c r="FR40" s="15">
        <v>0</v>
      </c>
      <c r="FS40" s="15">
        <v>0</v>
      </c>
      <c r="FT40" s="15">
        <v>0</v>
      </c>
      <c r="FU40" s="15">
        <v>0</v>
      </c>
      <c r="FV40" s="15">
        <v>0</v>
      </c>
      <c r="FW40" s="15">
        <v>0</v>
      </c>
      <c r="FX40" s="15">
        <v>0</v>
      </c>
      <c r="FY40" s="15">
        <v>0</v>
      </c>
    </row>
    <row r="41" spans="1:181">
      <c r="A41" s="43" t="s">
        <v>140</v>
      </c>
      <c r="B41" s="15">
        <v>0</v>
      </c>
      <c r="C41" s="15">
        <v>0</v>
      </c>
      <c r="D41" s="15">
        <v>0</v>
      </c>
      <c r="E41" s="15">
        <v>0</v>
      </c>
      <c r="F41" s="15">
        <v>0</v>
      </c>
      <c r="G41" s="15">
        <v>0</v>
      </c>
      <c r="H41" s="15">
        <v>0</v>
      </c>
      <c r="I41" s="15">
        <v>0</v>
      </c>
      <c r="J41" s="15">
        <v>0</v>
      </c>
      <c r="K41" s="15">
        <v>0</v>
      </c>
      <c r="L41" s="15">
        <v>0</v>
      </c>
      <c r="M41" s="15">
        <v>0</v>
      </c>
      <c r="N41" s="15">
        <v>0</v>
      </c>
      <c r="O41" s="15">
        <v>0</v>
      </c>
      <c r="P41" s="15">
        <v>0</v>
      </c>
      <c r="Q41" s="15">
        <v>0</v>
      </c>
      <c r="R41" s="15">
        <v>0</v>
      </c>
      <c r="S41" s="15">
        <v>0</v>
      </c>
      <c r="T41" s="15">
        <v>0</v>
      </c>
      <c r="U41" s="15">
        <v>0</v>
      </c>
      <c r="V41" s="15">
        <v>0</v>
      </c>
      <c r="W41" s="15">
        <v>0</v>
      </c>
      <c r="X41" s="15">
        <v>0</v>
      </c>
      <c r="Y41" s="15">
        <v>0</v>
      </c>
      <c r="Z41" s="15">
        <v>0</v>
      </c>
      <c r="AA41" s="15">
        <v>0</v>
      </c>
      <c r="AB41" s="15">
        <v>0</v>
      </c>
      <c r="AC41" s="15">
        <v>0</v>
      </c>
      <c r="AD41" s="15">
        <v>0</v>
      </c>
      <c r="AE41" s="15">
        <v>0</v>
      </c>
      <c r="AF41" s="15">
        <v>0</v>
      </c>
      <c r="AG41" s="15">
        <v>0</v>
      </c>
      <c r="AH41" s="15">
        <v>0</v>
      </c>
      <c r="AI41" s="15">
        <v>0</v>
      </c>
      <c r="AJ41" s="15">
        <v>0</v>
      </c>
      <c r="AK41" s="15">
        <v>0</v>
      </c>
      <c r="AL41" s="15">
        <v>0</v>
      </c>
      <c r="AM41" s="15">
        <v>0</v>
      </c>
      <c r="AN41" s="15">
        <v>0</v>
      </c>
      <c r="AO41" s="15">
        <v>0</v>
      </c>
      <c r="AP41" s="15">
        <v>0</v>
      </c>
      <c r="AQ41" s="15">
        <v>0</v>
      </c>
      <c r="AR41" s="15">
        <v>0</v>
      </c>
      <c r="AS41" s="15">
        <v>0</v>
      </c>
      <c r="AT41" s="15">
        <v>0</v>
      </c>
      <c r="AU41" s="15">
        <v>0</v>
      </c>
      <c r="AV41" s="15">
        <v>0</v>
      </c>
      <c r="AW41" s="15">
        <v>0</v>
      </c>
      <c r="AX41" s="15">
        <v>0</v>
      </c>
      <c r="AY41" s="15">
        <v>0</v>
      </c>
      <c r="AZ41" s="15">
        <v>0</v>
      </c>
      <c r="BA41" s="15">
        <v>0</v>
      </c>
      <c r="BB41" s="15">
        <v>0</v>
      </c>
      <c r="BC41" s="15">
        <v>0</v>
      </c>
      <c r="BD41" s="15">
        <v>0</v>
      </c>
      <c r="BE41" s="15">
        <v>0</v>
      </c>
      <c r="BF41" s="15">
        <v>0</v>
      </c>
      <c r="BG41" s="15">
        <v>0</v>
      </c>
      <c r="BH41" s="15">
        <v>0</v>
      </c>
      <c r="BI41" s="15">
        <v>0</v>
      </c>
      <c r="BJ41" s="15">
        <v>0</v>
      </c>
      <c r="BK41" s="15">
        <v>0</v>
      </c>
      <c r="BL41" s="15">
        <v>0</v>
      </c>
      <c r="BM41" s="15">
        <v>0</v>
      </c>
      <c r="BN41" s="15">
        <v>0</v>
      </c>
      <c r="BO41" s="15">
        <v>0</v>
      </c>
      <c r="BP41" s="15">
        <v>0</v>
      </c>
      <c r="BQ41" s="15">
        <v>0</v>
      </c>
      <c r="BR41" s="15">
        <v>0</v>
      </c>
      <c r="BS41" s="15">
        <v>0</v>
      </c>
      <c r="BT41" s="15">
        <v>0</v>
      </c>
      <c r="BU41" s="15">
        <v>0</v>
      </c>
      <c r="BV41" s="15">
        <v>0</v>
      </c>
      <c r="BW41" s="15">
        <v>0</v>
      </c>
      <c r="BX41" s="15">
        <v>0</v>
      </c>
      <c r="BY41" s="15">
        <v>0</v>
      </c>
      <c r="BZ41" s="15">
        <v>0</v>
      </c>
      <c r="CA41" s="15">
        <v>0</v>
      </c>
      <c r="CB41" s="15">
        <v>0</v>
      </c>
      <c r="CC41" s="15">
        <v>0</v>
      </c>
      <c r="CD41" s="15">
        <v>0</v>
      </c>
      <c r="CE41" s="15">
        <v>0</v>
      </c>
      <c r="CF41" s="15">
        <v>0</v>
      </c>
      <c r="CG41" s="15">
        <v>0</v>
      </c>
      <c r="CH41" s="15">
        <v>0</v>
      </c>
      <c r="CI41" s="15">
        <v>0</v>
      </c>
      <c r="CJ41" s="15">
        <v>0</v>
      </c>
      <c r="CK41" s="15">
        <v>0</v>
      </c>
      <c r="CL41" s="15">
        <v>0</v>
      </c>
      <c r="CM41" s="15">
        <v>0</v>
      </c>
      <c r="CN41" s="15">
        <v>0</v>
      </c>
      <c r="CO41" s="15">
        <v>0</v>
      </c>
      <c r="CP41" s="15">
        <v>0</v>
      </c>
      <c r="CQ41" s="15">
        <v>0</v>
      </c>
      <c r="CR41" s="15">
        <v>0</v>
      </c>
      <c r="CS41" s="15">
        <v>0</v>
      </c>
      <c r="CT41" s="15">
        <v>0</v>
      </c>
      <c r="CU41" s="15">
        <v>0</v>
      </c>
      <c r="CV41" s="15">
        <v>0</v>
      </c>
      <c r="CW41" s="15">
        <v>0</v>
      </c>
      <c r="CX41" s="15">
        <v>0</v>
      </c>
      <c r="CY41" s="15">
        <v>0</v>
      </c>
      <c r="CZ41" s="15">
        <v>0</v>
      </c>
      <c r="DA41" s="15">
        <v>0</v>
      </c>
      <c r="DB41" s="15">
        <v>0</v>
      </c>
      <c r="DC41" s="15">
        <v>0</v>
      </c>
      <c r="DD41" s="15">
        <v>0</v>
      </c>
      <c r="DE41" s="15">
        <v>0</v>
      </c>
      <c r="DF41" s="15">
        <v>0</v>
      </c>
      <c r="DG41" s="15">
        <v>0</v>
      </c>
      <c r="DH41" s="15">
        <v>0</v>
      </c>
      <c r="DI41" s="15">
        <v>0</v>
      </c>
      <c r="DJ41" s="15">
        <v>0</v>
      </c>
      <c r="DK41" s="15">
        <v>0</v>
      </c>
      <c r="DL41" s="15">
        <v>0</v>
      </c>
      <c r="DM41" s="15">
        <v>0</v>
      </c>
      <c r="DN41" s="15">
        <v>0</v>
      </c>
      <c r="DO41" s="15">
        <v>0</v>
      </c>
      <c r="DP41" s="15">
        <v>0</v>
      </c>
      <c r="DQ41" s="15">
        <v>0</v>
      </c>
      <c r="DR41" s="15">
        <v>0</v>
      </c>
      <c r="DS41" s="15">
        <v>0</v>
      </c>
      <c r="DT41" s="15">
        <v>0</v>
      </c>
      <c r="DU41" s="15">
        <v>0</v>
      </c>
      <c r="DV41" s="15">
        <v>0</v>
      </c>
      <c r="DW41" s="15">
        <v>0</v>
      </c>
      <c r="DX41" s="15">
        <v>0</v>
      </c>
      <c r="DY41" s="15">
        <v>0</v>
      </c>
      <c r="DZ41" s="15">
        <v>0</v>
      </c>
      <c r="EA41" s="15">
        <v>0</v>
      </c>
      <c r="EB41" s="15">
        <v>0</v>
      </c>
      <c r="EC41" s="15">
        <v>0</v>
      </c>
      <c r="ED41" s="15">
        <v>0</v>
      </c>
      <c r="EE41" s="15">
        <v>0</v>
      </c>
      <c r="EF41" s="15">
        <v>0</v>
      </c>
      <c r="EG41" s="15">
        <v>0</v>
      </c>
      <c r="EH41" s="15">
        <v>0</v>
      </c>
      <c r="EI41" s="15">
        <v>0</v>
      </c>
      <c r="EJ41" s="15">
        <v>0</v>
      </c>
      <c r="EK41" s="15">
        <v>0</v>
      </c>
      <c r="EL41" s="15">
        <v>0</v>
      </c>
      <c r="EM41" s="15">
        <v>0</v>
      </c>
      <c r="EN41" s="15">
        <v>0</v>
      </c>
      <c r="EO41" s="15">
        <v>0</v>
      </c>
      <c r="EP41" s="15">
        <v>0</v>
      </c>
      <c r="EQ41" s="15">
        <v>0</v>
      </c>
      <c r="ER41" s="15">
        <v>0</v>
      </c>
      <c r="ES41" s="15">
        <v>0</v>
      </c>
      <c r="ET41" s="15">
        <v>0</v>
      </c>
      <c r="EU41" s="15">
        <v>0</v>
      </c>
      <c r="EV41" s="15">
        <v>0</v>
      </c>
      <c r="EW41" s="15">
        <v>0</v>
      </c>
      <c r="EX41" s="15">
        <v>0</v>
      </c>
      <c r="EY41" s="15">
        <v>0</v>
      </c>
      <c r="EZ41" s="15">
        <v>0</v>
      </c>
      <c r="FA41" s="15">
        <v>0</v>
      </c>
      <c r="FB41" s="15">
        <v>0</v>
      </c>
      <c r="FC41" s="15">
        <v>0</v>
      </c>
      <c r="FD41" s="15">
        <v>0</v>
      </c>
      <c r="FE41" s="15">
        <v>0</v>
      </c>
      <c r="FF41" s="15">
        <v>0</v>
      </c>
      <c r="FG41" s="15">
        <v>0</v>
      </c>
      <c r="FH41" s="15">
        <v>0</v>
      </c>
      <c r="FI41" s="15">
        <v>0</v>
      </c>
      <c r="FJ41" s="15">
        <v>0</v>
      </c>
      <c r="FK41" s="15">
        <v>0</v>
      </c>
      <c r="FL41" s="15">
        <v>0</v>
      </c>
      <c r="FM41" s="15">
        <v>0</v>
      </c>
      <c r="FN41" s="15">
        <v>0</v>
      </c>
      <c r="FO41" s="15">
        <v>0</v>
      </c>
      <c r="FP41" s="15">
        <v>0</v>
      </c>
      <c r="FQ41" s="15">
        <v>0</v>
      </c>
      <c r="FR41" s="15">
        <v>0</v>
      </c>
      <c r="FS41" s="15">
        <v>0</v>
      </c>
      <c r="FT41" s="15">
        <v>0</v>
      </c>
      <c r="FU41" s="15">
        <v>0</v>
      </c>
      <c r="FV41" s="15">
        <v>0</v>
      </c>
      <c r="FW41" s="15">
        <v>0</v>
      </c>
      <c r="FX41" s="15">
        <v>0</v>
      </c>
      <c r="FY41" s="15">
        <v>0</v>
      </c>
    </row>
    <row r="42" spans="1:181" ht="26">
      <c r="A42" s="30" t="s">
        <v>106</v>
      </c>
      <c r="B42" s="25" t="s">
        <v>347</v>
      </c>
      <c r="C42" s="8" t="s">
        <v>103</v>
      </c>
      <c r="D42" s="8" t="s">
        <v>102</v>
      </c>
      <c r="E42" s="8"/>
      <c r="F42" s="8"/>
      <c r="G42" s="8"/>
      <c r="H42" s="8"/>
      <c r="I42" s="30" t="s">
        <v>104</v>
      </c>
      <c r="J42" s="8" t="s">
        <v>105</v>
      </c>
      <c r="K42" s="8"/>
      <c r="L42" s="8"/>
      <c r="M42" s="8"/>
      <c r="N42" s="25"/>
      <c r="O42" s="30" t="s">
        <v>107</v>
      </c>
      <c r="P42" s="8" t="s">
        <v>95</v>
      </c>
      <c r="Q42" s="8"/>
      <c r="R42" s="8"/>
      <c r="S42" s="8"/>
      <c r="T42" s="25"/>
      <c r="U42" s="19" t="s">
        <v>108</v>
      </c>
      <c r="V42" s="25" t="s">
        <v>117</v>
      </c>
      <c r="W42" s="8"/>
      <c r="X42" s="8"/>
      <c r="Y42" s="8"/>
      <c r="Z42" s="8"/>
      <c r="AA42" s="8"/>
      <c r="AB42" s="8"/>
      <c r="AC42" s="30" t="s">
        <v>114</v>
      </c>
      <c r="AD42" s="8"/>
      <c r="AE42" s="8"/>
      <c r="AF42" s="8"/>
      <c r="AG42" s="8"/>
      <c r="AH42" s="25"/>
      <c r="AI42" s="30" t="s">
        <v>95</v>
      </c>
      <c r="AJ42" s="8"/>
      <c r="AK42" s="8"/>
      <c r="AL42" s="8"/>
      <c r="AM42" s="8"/>
      <c r="AN42" s="25"/>
      <c r="AO42" s="8" t="s">
        <v>348</v>
      </c>
    </row>
  </sheetData>
  <sortState xmlns:xlrd2="http://schemas.microsoft.com/office/spreadsheetml/2017/richdata2" ref="A3:GT42">
    <sortCondition ref="A3"/>
  </sortState>
  <mergeCells count="9">
    <mergeCell ref="EE1:EJ1"/>
    <mergeCell ref="EY1:FD1"/>
    <mergeCell ref="FS1:FX1"/>
    <mergeCell ref="GM1:GR1"/>
    <mergeCell ref="AI1:AN1"/>
    <mergeCell ref="BC1:BH1"/>
    <mergeCell ref="BW1:CB1"/>
    <mergeCell ref="CQ1:CV1"/>
    <mergeCell ref="DK1:DP1"/>
  </mergeCells>
  <pageMargins left="0.7" right="0.7" top="0.75" bottom="0.75" header="0.3" footer="0.3"/>
  <pageSetup paperSize="9"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Y46"/>
  <sheetViews>
    <sheetView workbookViewId="0">
      <selection activeCell="I1" sqref="I1"/>
    </sheetView>
  </sheetViews>
  <sheetFormatPr defaultColWidth="8.54296875" defaultRowHeight="14.5"/>
  <cols>
    <col min="1" max="1" width="18" style="7" customWidth="1"/>
    <col min="2" max="2" width="18.81640625" style="6" customWidth="1"/>
    <col min="3" max="3" width="18.1796875" style="6" customWidth="1"/>
    <col min="4" max="6" width="8.54296875" style="6"/>
    <col min="7" max="7" width="11" style="6" customWidth="1"/>
    <col min="8" max="8" width="8.54296875" style="6"/>
    <col min="9" max="9" width="14.453125" style="6" customWidth="1"/>
    <col min="10" max="10" width="15.453125" style="6" customWidth="1"/>
    <col min="11" max="11" width="13.54296875" style="6" customWidth="1"/>
    <col min="12" max="12" width="12.81640625" style="6" customWidth="1"/>
    <col min="13" max="13" width="17.54296875" style="6" customWidth="1"/>
    <col min="14" max="14" width="8.54296875" style="6"/>
    <col min="15" max="15" width="20.54296875" style="6" customWidth="1"/>
    <col min="16" max="16" width="8.54296875" style="6"/>
    <col min="17" max="17" width="11.26953125" style="6" customWidth="1"/>
    <col min="18" max="20" width="8.54296875" style="6"/>
    <col min="21" max="21" width="79.1796875" style="6" customWidth="1"/>
    <col min="22" max="22" width="14.7265625" style="8" customWidth="1"/>
    <col min="23" max="23" width="11" style="8" customWidth="1"/>
    <col min="24" max="28" width="8.54296875" style="8"/>
    <col min="29" max="29" width="16.54296875" style="8" customWidth="1"/>
    <col min="30" max="30" width="13" style="8" customWidth="1"/>
    <col min="31" max="31" width="12.81640625" style="8" customWidth="1"/>
    <col min="32" max="32" width="11.453125" style="8" customWidth="1"/>
    <col min="33" max="33" width="14.7265625" style="8" customWidth="1"/>
    <col min="34" max="34" width="8.54296875" style="8"/>
    <col min="35" max="35" width="10.453125" style="8" customWidth="1"/>
    <col min="36" max="36" width="8.54296875" style="8"/>
    <col min="37" max="37" width="10.7265625" style="8" customWidth="1"/>
    <col min="38" max="40" width="8.54296875" style="8"/>
    <col min="41" max="41" width="54.453125" style="8" customWidth="1"/>
    <col min="42" max="42" width="38.81640625" style="8" customWidth="1"/>
    <col min="43" max="43" width="9.81640625" style="8" customWidth="1"/>
    <col min="44" max="48" width="8.54296875" style="8"/>
    <col min="49" max="49" width="15.54296875" style="8" customWidth="1"/>
    <col min="50" max="50" width="12.26953125" style="8" customWidth="1"/>
    <col min="51" max="51" width="10.54296875" style="8" customWidth="1"/>
    <col min="52" max="52" width="15.54296875" style="8" customWidth="1"/>
    <col min="53" max="54" width="8.54296875" style="8"/>
    <col min="55" max="55" width="12.26953125" style="8" customWidth="1"/>
    <col min="56" max="60" width="8.54296875" style="8"/>
    <col min="61" max="61" width="53" style="8" customWidth="1"/>
    <col min="62" max="62" width="17.54296875" style="8" customWidth="1"/>
    <col min="63" max="63" width="14.81640625" style="8" customWidth="1"/>
    <col min="64" max="64" width="10.453125" style="8" customWidth="1"/>
    <col min="65" max="68" width="8.54296875" style="8"/>
    <col min="69" max="69" width="13.453125" style="8" customWidth="1"/>
    <col min="70" max="70" width="11.1796875" style="8" customWidth="1"/>
    <col min="71" max="71" width="11.81640625" style="8" customWidth="1"/>
    <col min="72" max="74" width="8.54296875" style="8"/>
    <col min="75" max="75" width="11.1796875" style="8" customWidth="1"/>
    <col min="76" max="80" width="8.54296875" style="8"/>
    <col min="81" max="81" width="36.7265625" style="8" customWidth="1"/>
    <col min="82" max="82" width="12.26953125" style="8" customWidth="1"/>
    <col min="83" max="88" width="8.54296875" style="8"/>
    <col min="89" max="89" width="15.7265625" style="8" customWidth="1"/>
    <col min="90" max="90" width="11.453125" style="8" customWidth="1"/>
    <col min="91" max="91" width="10.1796875" style="8" customWidth="1"/>
    <col min="92" max="92" width="11.54296875" style="8" customWidth="1"/>
    <col min="93" max="93" width="10" style="8" customWidth="1"/>
    <col min="94" max="94" width="11.81640625" style="8" customWidth="1"/>
    <col min="95" max="100" width="8.54296875" style="8"/>
    <col min="101" max="101" width="54.26953125" style="8" customWidth="1"/>
    <col min="102" max="102" width="16.54296875" style="8" customWidth="1"/>
    <col min="103" max="103" width="8.54296875" style="8"/>
    <col min="104" max="104" width="11.54296875" style="8" customWidth="1"/>
    <col min="105" max="108" width="8.54296875" style="8"/>
    <col min="109" max="110" width="12.81640625" style="8" customWidth="1"/>
    <col min="111" max="111" width="11.81640625" style="8" customWidth="1"/>
    <col min="112" max="114" width="8.54296875" style="8"/>
    <col min="115" max="115" width="12.54296875" style="8" customWidth="1"/>
    <col min="116" max="120" width="8.54296875" style="8"/>
    <col min="121" max="121" width="35.54296875" style="8" customWidth="1"/>
    <col min="122" max="122" width="11.1796875" style="8" customWidth="1"/>
    <col min="123" max="129" width="8.54296875" style="8"/>
    <col min="130" max="130" width="13.81640625" style="8" customWidth="1"/>
    <col min="131" max="131" width="11.1796875" style="8" customWidth="1"/>
    <col min="132" max="140" width="8.54296875" style="8"/>
    <col min="141" max="141" width="31.453125" style="8" customWidth="1"/>
    <col min="142" max="16384" width="8.54296875" style="8"/>
  </cols>
  <sheetData>
    <row r="1" spans="1:181" ht="40.5" customHeight="1">
      <c r="A1" s="9" t="s">
        <v>54</v>
      </c>
      <c r="B1" s="10" t="s">
        <v>349</v>
      </c>
      <c r="C1" s="11" t="s">
        <v>98</v>
      </c>
      <c r="D1" s="12"/>
      <c r="E1" s="12"/>
      <c r="F1" s="12"/>
      <c r="G1" s="12"/>
      <c r="H1" s="12"/>
      <c r="I1" s="28" t="s">
        <v>55</v>
      </c>
      <c r="J1" s="12"/>
      <c r="K1" s="12"/>
      <c r="L1" s="12"/>
      <c r="M1" s="12"/>
      <c r="N1" s="13"/>
      <c r="O1" s="28" t="s">
        <v>350</v>
      </c>
      <c r="P1" s="12"/>
      <c r="Q1" s="12"/>
      <c r="R1" s="12"/>
      <c r="S1" s="12"/>
      <c r="T1" s="13"/>
      <c r="U1" s="11" t="s">
        <v>100</v>
      </c>
      <c r="V1" s="13" t="s">
        <v>351</v>
      </c>
      <c r="W1" s="12" t="s">
        <v>98</v>
      </c>
      <c r="X1" s="12"/>
      <c r="Y1" s="12"/>
      <c r="Z1" s="12"/>
      <c r="AA1" s="12"/>
      <c r="AB1" s="12"/>
      <c r="AC1" s="29" t="s">
        <v>55</v>
      </c>
      <c r="AD1" s="12"/>
      <c r="AE1" s="12"/>
      <c r="AF1" s="12"/>
      <c r="AG1" s="12"/>
      <c r="AH1" s="13"/>
      <c r="AI1" s="29" t="s">
        <v>352</v>
      </c>
      <c r="AJ1" s="12"/>
      <c r="AK1" s="12"/>
      <c r="AL1" s="12"/>
      <c r="AM1" s="12"/>
      <c r="AN1" s="13"/>
      <c r="AO1" s="12" t="s">
        <v>100</v>
      </c>
      <c r="AP1" s="13" t="s">
        <v>353</v>
      </c>
      <c r="AQ1" s="12" t="s">
        <v>98</v>
      </c>
      <c r="AR1" s="12"/>
      <c r="AS1" s="12"/>
      <c r="AT1" s="12"/>
      <c r="AU1" s="12"/>
      <c r="AV1" s="12"/>
      <c r="AW1" s="29" t="s">
        <v>55</v>
      </c>
      <c r="AX1" s="12"/>
      <c r="AY1" s="12"/>
      <c r="AZ1" s="12"/>
      <c r="BA1" s="12"/>
      <c r="BB1" s="13"/>
      <c r="BC1" s="29" t="s">
        <v>352</v>
      </c>
      <c r="BD1" s="12"/>
      <c r="BE1" s="12"/>
      <c r="BF1" s="12"/>
      <c r="BG1" s="12"/>
      <c r="BH1" s="13"/>
      <c r="BI1" s="12" t="s">
        <v>100</v>
      </c>
      <c r="BJ1" s="13" t="s">
        <v>354</v>
      </c>
      <c r="BK1" s="12" t="s">
        <v>98</v>
      </c>
      <c r="BL1" s="12"/>
      <c r="BM1" s="12"/>
      <c r="BN1" s="12"/>
      <c r="BO1" s="12"/>
      <c r="BP1" s="12"/>
      <c r="BQ1" s="29" t="s">
        <v>55</v>
      </c>
      <c r="BR1" s="12"/>
      <c r="BS1" s="12"/>
      <c r="BT1" s="12"/>
      <c r="BU1" s="12"/>
      <c r="BV1" s="13"/>
      <c r="BW1" s="29" t="s">
        <v>352</v>
      </c>
      <c r="BX1" s="12"/>
      <c r="BY1" s="12"/>
      <c r="BZ1" s="12"/>
      <c r="CA1" s="12"/>
      <c r="CB1" s="13"/>
      <c r="CC1" s="12" t="s">
        <v>100</v>
      </c>
      <c r="CD1" s="13" t="s">
        <v>355</v>
      </c>
      <c r="CE1" s="12" t="s">
        <v>98</v>
      </c>
      <c r="CF1" s="12"/>
      <c r="CG1" s="12"/>
      <c r="CH1" s="12"/>
      <c r="CI1" s="12"/>
      <c r="CJ1" s="12"/>
      <c r="CK1" s="29" t="s">
        <v>55</v>
      </c>
      <c r="CL1" s="12"/>
      <c r="CM1" s="12"/>
      <c r="CN1" s="12"/>
      <c r="CO1" s="12"/>
      <c r="CP1" s="13"/>
      <c r="CQ1" s="29" t="s">
        <v>352</v>
      </c>
      <c r="CR1" s="12"/>
      <c r="CS1" s="12"/>
      <c r="CT1" s="12"/>
      <c r="CU1" s="12"/>
      <c r="CV1" s="13"/>
      <c r="CW1" s="12" t="s">
        <v>100</v>
      </c>
      <c r="CX1" s="13" t="s">
        <v>356</v>
      </c>
      <c r="CY1" s="12" t="s">
        <v>98</v>
      </c>
      <c r="CZ1" s="12"/>
      <c r="DA1" s="12"/>
      <c r="DB1" s="12"/>
      <c r="DC1" s="12"/>
      <c r="DD1" s="12"/>
      <c r="DE1" s="29" t="s">
        <v>55</v>
      </c>
      <c r="DF1" s="12"/>
      <c r="DG1" s="12"/>
      <c r="DH1" s="12"/>
      <c r="DI1" s="12"/>
      <c r="DJ1" s="13"/>
      <c r="DK1" s="29" t="s">
        <v>352</v>
      </c>
      <c r="DL1" s="12"/>
      <c r="DM1" s="12"/>
      <c r="DN1" s="12"/>
      <c r="DO1" s="12"/>
      <c r="DP1" s="13"/>
      <c r="DQ1" s="12" t="s">
        <v>100</v>
      </c>
      <c r="DR1" s="13" t="s">
        <v>356</v>
      </c>
      <c r="DS1" s="12" t="s">
        <v>98</v>
      </c>
      <c r="DT1" s="12"/>
      <c r="DU1" s="12"/>
      <c r="DV1" s="12"/>
      <c r="DW1" s="12"/>
      <c r="DX1" s="12"/>
      <c r="DY1" s="29" t="s">
        <v>55</v>
      </c>
      <c r="DZ1" s="12"/>
      <c r="EA1" s="12"/>
      <c r="EB1" s="12"/>
      <c r="EC1" s="12"/>
      <c r="ED1" s="13"/>
      <c r="EE1" s="29" t="s">
        <v>352</v>
      </c>
      <c r="EF1" s="12"/>
      <c r="EG1" s="12"/>
      <c r="EH1" s="12"/>
      <c r="EI1" s="12"/>
      <c r="EJ1" s="13"/>
      <c r="EK1" s="12" t="s">
        <v>100</v>
      </c>
    </row>
    <row r="2" spans="1:181" ht="19.5" customHeight="1">
      <c r="A2" s="13" t="s">
        <v>101</v>
      </c>
      <c r="B2" s="6">
        <v>0</v>
      </c>
      <c r="C2" s="12">
        <v>0</v>
      </c>
      <c r="D2" s="12">
        <v>0</v>
      </c>
      <c r="E2" s="12">
        <v>0</v>
      </c>
      <c r="F2" s="12">
        <v>0</v>
      </c>
      <c r="G2" s="12">
        <v>0</v>
      </c>
      <c r="H2" s="12">
        <v>0</v>
      </c>
      <c r="I2" s="29">
        <v>0</v>
      </c>
      <c r="J2" s="12">
        <v>0</v>
      </c>
      <c r="K2" s="12">
        <v>0</v>
      </c>
      <c r="L2" s="12">
        <v>0</v>
      </c>
      <c r="M2" s="12">
        <v>0</v>
      </c>
      <c r="N2" s="13">
        <v>0</v>
      </c>
      <c r="O2" s="29">
        <v>0</v>
      </c>
      <c r="P2" s="29">
        <v>0</v>
      </c>
      <c r="Q2" s="29">
        <v>0</v>
      </c>
      <c r="R2" s="29">
        <v>0</v>
      </c>
      <c r="S2" s="12">
        <v>0</v>
      </c>
      <c r="T2" s="13">
        <v>0</v>
      </c>
      <c r="U2" s="12">
        <v>0</v>
      </c>
      <c r="V2" s="6">
        <v>0</v>
      </c>
      <c r="W2" s="12">
        <v>0</v>
      </c>
      <c r="X2" s="12">
        <v>0</v>
      </c>
      <c r="Y2" s="12">
        <v>0</v>
      </c>
      <c r="Z2" s="12">
        <v>0</v>
      </c>
      <c r="AA2" s="12">
        <v>0</v>
      </c>
      <c r="AB2" s="12">
        <v>0</v>
      </c>
      <c r="AC2" s="29">
        <v>0</v>
      </c>
      <c r="AD2" s="12">
        <v>0</v>
      </c>
      <c r="AE2" s="12">
        <v>0</v>
      </c>
      <c r="AF2" s="12">
        <v>0</v>
      </c>
      <c r="AG2" s="12">
        <v>0</v>
      </c>
      <c r="AH2" s="13">
        <v>0</v>
      </c>
      <c r="AI2" s="29">
        <v>0</v>
      </c>
      <c r="AJ2" s="29">
        <v>0</v>
      </c>
      <c r="AK2" s="29">
        <v>0</v>
      </c>
      <c r="AL2" s="29">
        <v>0</v>
      </c>
      <c r="AM2" s="12">
        <v>0</v>
      </c>
      <c r="AN2" s="13">
        <v>0</v>
      </c>
      <c r="AO2" s="12">
        <v>0</v>
      </c>
      <c r="AP2" s="6">
        <v>0</v>
      </c>
      <c r="AQ2" s="12">
        <v>0</v>
      </c>
      <c r="AR2" s="12">
        <v>0</v>
      </c>
      <c r="AS2" s="12">
        <v>0</v>
      </c>
      <c r="AT2" s="12">
        <v>0</v>
      </c>
      <c r="AU2" s="12">
        <v>0</v>
      </c>
      <c r="AV2" s="12">
        <v>0</v>
      </c>
      <c r="AW2" s="29">
        <v>0</v>
      </c>
      <c r="AX2" s="12">
        <v>0</v>
      </c>
      <c r="AY2" s="12">
        <v>0</v>
      </c>
      <c r="AZ2" s="12">
        <v>0</v>
      </c>
      <c r="BA2" s="12">
        <v>0</v>
      </c>
      <c r="BB2" s="13">
        <v>0</v>
      </c>
      <c r="BC2" s="29">
        <v>0</v>
      </c>
      <c r="BD2" s="29">
        <v>0</v>
      </c>
      <c r="BE2" s="29">
        <v>0</v>
      </c>
      <c r="BF2" s="29">
        <v>0</v>
      </c>
      <c r="BG2" s="12">
        <v>0</v>
      </c>
      <c r="BH2" s="13">
        <v>0</v>
      </c>
      <c r="BI2" s="12">
        <v>0</v>
      </c>
      <c r="BJ2" s="6">
        <v>0</v>
      </c>
      <c r="BK2" s="12">
        <v>0</v>
      </c>
      <c r="BL2" s="12">
        <v>0</v>
      </c>
      <c r="BM2" s="12">
        <v>0</v>
      </c>
      <c r="BN2" s="12">
        <v>0</v>
      </c>
      <c r="BO2" s="12">
        <v>0</v>
      </c>
      <c r="BP2" s="12">
        <v>0</v>
      </c>
      <c r="BQ2" s="29">
        <v>0</v>
      </c>
      <c r="BR2" s="12">
        <v>0</v>
      </c>
      <c r="BS2" s="12">
        <v>0</v>
      </c>
      <c r="BT2" s="12">
        <v>0</v>
      </c>
      <c r="BU2" s="12">
        <v>0</v>
      </c>
      <c r="BV2" s="13">
        <v>0</v>
      </c>
      <c r="BW2" s="29">
        <v>0</v>
      </c>
      <c r="BX2" s="29">
        <v>0</v>
      </c>
      <c r="BY2" s="29">
        <v>0</v>
      </c>
      <c r="BZ2" s="29">
        <v>0</v>
      </c>
      <c r="CA2" s="12">
        <v>0</v>
      </c>
      <c r="CB2" s="13">
        <v>0</v>
      </c>
      <c r="CC2" s="12">
        <v>0</v>
      </c>
      <c r="CD2" s="6">
        <v>0</v>
      </c>
      <c r="CE2" s="12">
        <v>0</v>
      </c>
      <c r="CF2" s="12">
        <v>0</v>
      </c>
      <c r="CG2" s="12">
        <v>0</v>
      </c>
      <c r="CH2" s="12">
        <v>0</v>
      </c>
      <c r="CI2" s="12">
        <v>0</v>
      </c>
      <c r="CJ2" s="12">
        <v>0</v>
      </c>
      <c r="CK2" s="29">
        <v>0</v>
      </c>
      <c r="CL2" s="12">
        <v>0</v>
      </c>
      <c r="CM2" s="12">
        <v>0</v>
      </c>
      <c r="CN2" s="12">
        <v>0</v>
      </c>
      <c r="CO2" s="12">
        <v>0</v>
      </c>
      <c r="CP2" s="13">
        <v>0</v>
      </c>
      <c r="CQ2" s="29">
        <v>0</v>
      </c>
      <c r="CR2" s="29">
        <v>0</v>
      </c>
      <c r="CS2" s="29">
        <v>0</v>
      </c>
      <c r="CT2" s="29">
        <v>0</v>
      </c>
      <c r="CU2" s="12">
        <v>0</v>
      </c>
      <c r="CV2" s="13">
        <v>0</v>
      </c>
      <c r="CW2" s="12">
        <v>0</v>
      </c>
      <c r="CX2" s="6">
        <v>0</v>
      </c>
      <c r="CY2" s="12">
        <v>0</v>
      </c>
      <c r="CZ2" s="12">
        <v>0</v>
      </c>
      <c r="DA2" s="12">
        <v>0</v>
      </c>
      <c r="DB2" s="12">
        <v>0</v>
      </c>
      <c r="DC2" s="12">
        <v>0</v>
      </c>
      <c r="DD2" s="12">
        <v>0</v>
      </c>
      <c r="DE2" s="29">
        <v>0</v>
      </c>
      <c r="DF2" s="12">
        <v>0</v>
      </c>
      <c r="DG2" s="12">
        <v>0</v>
      </c>
      <c r="DH2" s="12">
        <v>0</v>
      </c>
      <c r="DI2" s="12">
        <v>0</v>
      </c>
      <c r="DJ2" s="13">
        <v>0</v>
      </c>
      <c r="DK2" s="29">
        <v>0</v>
      </c>
      <c r="DL2" s="29">
        <v>0</v>
      </c>
      <c r="DM2" s="29">
        <v>0</v>
      </c>
      <c r="DN2" s="29">
        <v>0</v>
      </c>
      <c r="DO2" s="12">
        <v>0</v>
      </c>
      <c r="DP2" s="13">
        <v>0</v>
      </c>
      <c r="DQ2" s="12">
        <v>0</v>
      </c>
      <c r="DR2" s="6">
        <v>0</v>
      </c>
      <c r="DS2" s="12">
        <v>0</v>
      </c>
      <c r="DT2" s="12">
        <v>0</v>
      </c>
      <c r="DU2" s="12">
        <v>0</v>
      </c>
      <c r="DV2" s="12">
        <v>0</v>
      </c>
      <c r="DW2" s="12">
        <v>0</v>
      </c>
      <c r="DX2" s="12">
        <v>0</v>
      </c>
      <c r="DY2" s="29">
        <v>0</v>
      </c>
      <c r="DZ2" s="12">
        <v>0</v>
      </c>
      <c r="EA2" s="12">
        <v>0</v>
      </c>
      <c r="EB2" s="12">
        <v>0</v>
      </c>
      <c r="EC2" s="12">
        <v>0</v>
      </c>
      <c r="ED2" s="13">
        <v>0</v>
      </c>
      <c r="EE2" s="29">
        <v>0</v>
      </c>
      <c r="EF2" s="29">
        <v>0</v>
      </c>
      <c r="EG2" s="29">
        <v>0</v>
      </c>
      <c r="EH2" s="29">
        <v>0</v>
      </c>
      <c r="EI2" s="12">
        <v>0</v>
      </c>
      <c r="EJ2" s="13">
        <v>0</v>
      </c>
      <c r="EK2" s="12">
        <v>0</v>
      </c>
    </row>
    <row r="3" spans="1:181" s="6" customFormat="1">
      <c r="A3" s="14" t="s">
        <v>254</v>
      </c>
      <c r="B3" s="15">
        <v>0</v>
      </c>
      <c r="C3" s="15">
        <v>0</v>
      </c>
      <c r="D3" s="15">
        <v>0</v>
      </c>
      <c r="E3" s="15">
        <v>0</v>
      </c>
      <c r="F3" s="15">
        <v>0</v>
      </c>
      <c r="G3" s="15">
        <v>0</v>
      </c>
      <c r="H3" s="15">
        <v>0</v>
      </c>
      <c r="I3" s="15">
        <v>0</v>
      </c>
      <c r="J3" s="15">
        <v>0</v>
      </c>
      <c r="K3" s="15">
        <v>0</v>
      </c>
      <c r="L3" s="15">
        <v>0</v>
      </c>
      <c r="M3" s="15">
        <v>0</v>
      </c>
      <c r="N3" s="15">
        <v>0</v>
      </c>
      <c r="O3" s="15">
        <v>0</v>
      </c>
      <c r="P3" s="15">
        <v>0</v>
      </c>
      <c r="Q3" s="15">
        <v>0</v>
      </c>
      <c r="R3" s="15">
        <v>0</v>
      </c>
      <c r="S3" s="15">
        <v>0</v>
      </c>
      <c r="T3" s="15">
        <v>0</v>
      </c>
      <c r="U3" s="15">
        <v>0</v>
      </c>
      <c r="V3" s="15">
        <v>0</v>
      </c>
      <c r="W3" s="15">
        <v>0</v>
      </c>
      <c r="X3" s="15">
        <v>0</v>
      </c>
      <c r="Y3" s="15">
        <v>0</v>
      </c>
      <c r="Z3" s="15">
        <v>0</v>
      </c>
      <c r="AA3" s="15">
        <v>0</v>
      </c>
      <c r="AB3" s="15">
        <v>0</v>
      </c>
      <c r="AC3" s="15">
        <v>0</v>
      </c>
      <c r="AD3" s="15">
        <v>0</v>
      </c>
      <c r="AE3" s="15">
        <v>0</v>
      </c>
      <c r="AF3" s="15">
        <v>0</v>
      </c>
      <c r="AG3" s="15">
        <v>0</v>
      </c>
      <c r="AH3" s="15">
        <v>0</v>
      </c>
      <c r="AI3" s="15">
        <v>0</v>
      </c>
      <c r="AJ3" s="15">
        <v>0</v>
      </c>
      <c r="AK3" s="15">
        <v>0</v>
      </c>
      <c r="AL3" s="15">
        <v>0</v>
      </c>
      <c r="AM3" s="15">
        <v>0</v>
      </c>
      <c r="AN3" s="15">
        <v>0</v>
      </c>
      <c r="AO3" s="15">
        <v>0</v>
      </c>
      <c r="AP3" s="15">
        <v>0</v>
      </c>
      <c r="AQ3" s="15">
        <v>0</v>
      </c>
      <c r="AR3" s="15">
        <v>0</v>
      </c>
      <c r="AS3" s="15">
        <v>0</v>
      </c>
      <c r="AT3" s="15">
        <v>0</v>
      </c>
      <c r="AU3" s="15">
        <v>0</v>
      </c>
      <c r="AV3" s="15">
        <v>0</v>
      </c>
      <c r="AW3" s="15">
        <v>0</v>
      </c>
      <c r="AX3" s="15">
        <v>0</v>
      </c>
      <c r="AY3" s="15">
        <v>0</v>
      </c>
      <c r="AZ3" s="15">
        <v>0</v>
      </c>
      <c r="BA3" s="15">
        <v>0</v>
      </c>
      <c r="BB3" s="15">
        <v>0</v>
      </c>
      <c r="BC3" s="15">
        <v>0</v>
      </c>
      <c r="BD3" s="15">
        <v>0</v>
      </c>
      <c r="BE3" s="15">
        <v>0</v>
      </c>
      <c r="BF3" s="15">
        <v>0</v>
      </c>
      <c r="BG3" s="15">
        <v>0</v>
      </c>
      <c r="BH3" s="15">
        <v>0</v>
      </c>
      <c r="BI3" s="15">
        <v>0</v>
      </c>
      <c r="BJ3" s="15">
        <v>0</v>
      </c>
      <c r="BK3" s="15">
        <v>0</v>
      </c>
      <c r="BL3" s="15">
        <v>0</v>
      </c>
      <c r="BM3" s="15">
        <v>0</v>
      </c>
      <c r="BN3" s="15">
        <v>0</v>
      </c>
      <c r="BO3" s="15">
        <v>0</v>
      </c>
      <c r="BP3" s="15">
        <v>0</v>
      </c>
      <c r="BQ3" s="15">
        <v>0</v>
      </c>
      <c r="BR3" s="15">
        <v>0</v>
      </c>
      <c r="BS3" s="15">
        <v>0</v>
      </c>
      <c r="BT3" s="15">
        <v>0</v>
      </c>
      <c r="BU3" s="15">
        <v>0</v>
      </c>
      <c r="BV3" s="15">
        <v>0</v>
      </c>
      <c r="BW3" s="15">
        <v>0</v>
      </c>
      <c r="BX3" s="15">
        <v>0</v>
      </c>
      <c r="BY3" s="15">
        <v>0</v>
      </c>
      <c r="BZ3" s="15">
        <v>0</v>
      </c>
      <c r="CA3" s="15">
        <v>0</v>
      </c>
      <c r="CB3" s="15">
        <v>0</v>
      </c>
      <c r="CC3" s="15">
        <v>0</v>
      </c>
      <c r="CD3" s="15">
        <v>0</v>
      </c>
      <c r="CE3" s="15">
        <v>0</v>
      </c>
      <c r="CF3" s="15">
        <v>0</v>
      </c>
      <c r="CG3" s="15">
        <v>0</v>
      </c>
      <c r="CH3" s="15">
        <v>0</v>
      </c>
      <c r="CI3" s="15">
        <v>0</v>
      </c>
      <c r="CJ3" s="15">
        <v>0</v>
      </c>
      <c r="CK3" s="15">
        <v>0</v>
      </c>
      <c r="CL3" s="15">
        <v>0</v>
      </c>
      <c r="CM3" s="15">
        <v>0</v>
      </c>
      <c r="CN3" s="15">
        <v>0</v>
      </c>
      <c r="CO3" s="15">
        <v>0</v>
      </c>
      <c r="CP3" s="15">
        <v>0</v>
      </c>
      <c r="CQ3" s="15">
        <v>0</v>
      </c>
      <c r="CR3" s="15">
        <v>0</v>
      </c>
      <c r="CS3" s="15">
        <v>0</v>
      </c>
      <c r="CT3" s="15">
        <v>0</v>
      </c>
      <c r="CU3" s="15">
        <v>0</v>
      </c>
      <c r="CV3" s="15">
        <v>0</v>
      </c>
      <c r="CW3" s="15">
        <v>0</v>
      </c>
      <c r="CX3" s="15">
        <v>0</v>
      </c>
      <c r="CY3" s="15">
        <v>0</v>
      </c>
      <c r="CZ3" s="15">
        <v>0</v>
      </c>
      <c r="DA3" s="15">
        <v>0</v>
      </c>
      <c r="DB3" s="15">
        <v>0</v>
      </c>
      <c r="DC3" s="15">
        <v>0</v>
      </c>
      <c r="DD3" s="15">
        <v>0</v>
      </c>
      <c r="DE3" s="15">
        <v>0</v>
      </c>
      <c r="DF3" s="15">
        <v>0</v>
      </c>
      <c r="DG3" s="15">
        <v>0</v>
      </c>
      <c r="DH3" s="15">
        <v>0</v>
      </c>
      <c r="DI3" s="15">
        <v>0</v>
      </c>
      <c r="DJ3" s="15">
        <v>0</v>
      </c>
      <c r="DK3" s="15">
        <v>0</v>
      </c>
      <c r="DL3" s="15">
        <v>0</v>
      </c>
      <c r="DM3" s="15">
        <v>0</v>
      </c>
      <c r="DN3" s="15">
        <v>0</v>
      </c>
      <c r="DO3" s="15">
        <v>0</v>
      </c>
      <c r="DP3" s="15">
        <v>0</v>
      </c>
      <c r="DQ3" s="15">
        <v>0</v>
      </c>
      <c r="DR3" s="15">
        <v>0</v>
      </c>
      <c r="DS3" s="15">
        <v>0</v>
      </c>
      <c r="DT3" s="15">
        <v>0</v>
      </c>
      <c r="DU3" s="15">
        <v>0</v>
      </c>
      <c r="DV3" s="15">
        <v>0</v>
      </c>
      <c r="DW3" s="15">
        <v>0</v>
      </c>
      <c r="DX3" s="15">
        <v>0</v>
      </c>
      <c r="DY3" s="15">
        <v>0</v>
      </c>
      <c r="DZ3" s="15">
        <v>0</v>
      </c>
      <c r="EA3" s="15">
        <v>0</v>
      </c>
      <c r="EB3" s="15">
        <v>0</v>
      </c>
      <c r="EC3" s="15">
        <v>0</v>
      </c>
      <c r="ED3" s="15">
        <v>0</v>
      </c>
      <c r="EE3" s="15">
        <v>0</v>
      </c>
      <c r="EF3" s="15">
        <v>0</v>
      </c>
      <c r="EG3" s="15">
        <v>0</v>
      </c>
      <c r="EH3" s="15">
        <v>0</v>
      </c>
      <c r="EI3" s="15">
        <v>0</v>
      </c>
      <c r="EJ3" s="15">
        <v>0</v>
      </c>
      <c r="EK3" s="15">
        <v>0</v>
      </c>
      <c r="EL3" s="15">
        <v>0</v>
      </c>
      <c r="EM3" s="15">
        <v>0</v>
      </c>
      <c r="EN3" s="15">
        <v>0</v>
      </c>
      <c r="EO3" s="15">
        <v>0</v>
      </c>
      <c r="EP3" s="15">
        <v>0</v>
      </c>
      <c r="EQ3" s="15">
        <v>0</v>
      </c>
      <c r="ER3" s="15">
        <v>0</v>
      </c>
      <c r="ES3" s="15">
        <v>0</v>
      </c>
      <c r="ET3" s="15">
        <v>0</v>
      </c>
      <c r="EU3" s="15">
        <v>0</v>
      </c>
      <c r="EV3" s="15">
        <v>0</v>
      </c>
      <c r="EW3" s="15">
        <v>0</v>
      </c>
      <c r="EX3" s="15">
        <v>0</v>
      </c>
      <c r="EY3" s="15">
        <v>0</v>
      </c>
      <c r="EZ3" s="15">
        <v>0</v>
      </c>
      <c r="FA3" s="15">
        <v>0</v>
      </c>
      <c r="FB3" s="15">
        <v>0</v>
      </c>
      <c r="FC3" s="15">
        <v>0</v>
      </c>
      <c r="FD3" s="15">
        <v>0</v>
      </c>
      <c r="FE3" s="15">
        <v>0</v>
      </c>
      <c r="FF3" s="15">
        <v>0</v>
      </c>
      <c r="FG3" s="15">
        <v>0</v>
      </c>
      <c r="FH3" s="15">
        <v>0</v>
      </c>
      <c r="FI3" s="15">
        <v>0</v>
      </c>
      <c r="FJ3" s="15">
        <v>0</v>
      </c>
      <c r="FK3" s="15">
        <v>0</v>
      </c>
      <c r="FL3" s="15">
        <v>0</v>
      </c>
      <c r="FM3" s="15">
        <v>0</v>
      </c>
      <c r="FN3" s="15">
        <v>0</v>
      </c>
      <c r="FO3" s="15">
        <v>0</v>
      </c>
      <c r="FP3" s="15">
        <v>0</v>
      </c>
      <c r="FQ3" s="15">
        <v>0</v>
      </c>
      <c r="FR3" s="15">
        <v>0</v>
      </c>
      <c r="FS3" s="15">
        <v>0</v>
      </c>
      <c r="FT3" s="15">
        <v>0</v>
      </c>
      <c r="FU3" s="15">
        <v>0</v>
      </c>
      <c r="FV3" s="15">
        <v>0</v>
      </c>
      <c r="FW3" s="15">
        <v>0</v>
      </c>
      <c r="FX3" s="15">
        <v>0</v>
      </c>
      <c r="FY3" s="15">
        <v>0</v>
      </c>
    </row>
    <row r="4" spans="1:181" ht="13">
      <c r="A4" s="16" t="s">
        <v>149</v>
      </c>
      <c r="B4" s="17" t="s">
        <v>147</v>
      </c>
      <c r="C4" s="18" t="s">
        <v>148</v>
      </c>
      <c r="D4" s="19"/>
      <c r="E4" s="8"/>
      <c r="F4" s="8"/>
      <c r="G4" s="8"/>
      <c r="H4" s="8"/>
      <c r="I4" s="23" t="s">
        <v>357</v>
      </c>
      <c r="J4" s="8"/>
      <c r="K4" s="8"/>
      <c r="L4" s="8"/>
      <c r="M4" s="8"/>
      <c r="N4" s="25"/>
      <c r="O4" s="30" t="s">
        <v>150</v>
      </c>
      <c r="P4" s="8"/>
      <c r="Q4" s="8"/>
      <c r="R4" s="8"/>
      <c r="S4" s="8"/>
      <c r="T4" s="25"/>
      <c r="U4" s="18" t="s">
        <v>358</v>
      </c>
    </row>
    <row r="5" spans="1:181" ht="52">
      <c r="A5" s="16" t="s">
        <v>359</v>
      </c>
      <c r="B5" s="17" t="s">
        <v>34</v>
      </c>
      <c r="C5" s="8"/>
      <c r="D5" s="8"/>
      <c r="E5" s="8"/>
      <c r="F5" s="8"/>
      <c r="G5" s="8"/>
      <c r="H5" s="8"/>
      <c r="I5" s="21" t="s">
        <v>149</v>
      </c>
      <c r="J5" s="18" t="s">
        <v>193</v>
      </c>
      <c r="K5" s="18" t="s">
        <v>194</v>
      </c>
      <c r="L5" s="18" t="s">
        <v>195</v>
      </c>
      <c r="M5" s="18" t="s">
        <v>196</v>
      </c>
      <c r="N5" s="17" t="s">
        <v>197</v>
      </c>
      <c r="O5" s="30" t="s">
        <v>124</v>
      </c>
      <c r="P5" s="8" t="s">
        <v>95</v>
      </c>
      <c r="Q5" s="18" t="s">
        <v>156</v>
      </c>
      <c r="R5" s="8" t="s">
        <v>115</v>
      </c>
      <c r="S5" s="8"/>
      <c r="T5" s="25"/>
      <c r="U5" s="18" t="s">
        <v>360</v>
      </c>
    </row>
    <row r="6" spans="1:181" s="6" customFormat="1" ht="24">
      <c r="A6" s="14" t="s">
        <v>361</v>
      </c>
      <c r="B6" s="15">
        <v>0</v>
      </c>
      <c r="C6" s="15">
        <v>0</v>
      </c>
      <c r="D6" s="15">
        <v>0</v>
      </c>
      <c r="E6" s="15">
        <v>0</v>
      </c>
      <c r="F6" s="15">
        <v>0</v>
      </c>
      <c r="G6" s="15">
        <v>0</v>
      </c>
      <c r="H6" s="15">
        <v>0</v>
      </c>
      <c r="I6" s="15">
        <v>0</v>
      </c>
      <c r="J6" s="15">
        <v>0</v>
      </c>
      <c r="K6" s="15">
        <v>0</v>
      </c>
      <c r="L6" s="15">
        <v>0</v>
      </c>
      <c r="M6" s="15">
        <v>0</v>
      </c>
      <c r="N6" s="15">
        <v>0</v>
      </c>
      <c r="O6" s="15">
        <v>0</v>
      </c>
      <c r="P6" s="15">
        <v>0</v>
      </c>
      <c r="Q6" s="15">
        <v>0</v>
      </c>
      <c r="R6" s="15">
        <v>0</v>
      </c>
      <c r="S6" s="15">
        <v>0</v>
      </c>
      <c r="T6" s="15">
        <v>0</v>
      </c>
      <c r="U6" s="15">
        <v>0</v>
      </c>
      <c r="V6" s="15">
        <v>0</v>
      </c>
      <c r="W6" s="15">
        <v>0</v>
      </c>
      <c r="X6" s="15">
        <v>0</v>
      </c>
      <c r="Y6" s="15">
        <v>0</v>
      </c>
      <c r="Z6" s="15">
        <v>0</v>
      </c>
      <c r="AA6" s="15">
        <v>0</v>
      </c>
      <c r="AB6" s="15">
        <v>0</v>
      </c>
      <c r="AC6" s="15">
        <v>0</v>
      </c>
      <c r="AD6" s="15">
        <v>0</v>
      </c>
      <c r="AE6" s="15">
        <v>0</v>
      </c>
      <c r="AF6" s="15">
        <v>0</v>
      </c>
      <c r="AG6" s="15">
        <v>0</v>
      </c>
      <c r="AH6" s="15">
        <v>0</v>
      </c>
      <c r="AI6" s="15">
        <v>0</v>
      </c>
      <c r="AJ6" s="15">
        <v>0</v>
      </c>
      <c r="AK6" s="15">
        <v>0</v>
      </c>
      <c r="AL6" s="15">
        <v>0</v>
      </c>
      <c r="AM6" s="15">
        <v>0</v>
      </c>
      <c r="AN6" s="15">
        <v>0</v>
      </c>
      <c r="AO6" s="15">
        <v>0</v>
      </c>
      <c r="AP6" s="15">
        <v>0</v>
      </c>
      <c r="AQ6" s="15">
        <v>0</v>
      </c>
      <c r="AR6" s="15">
        <v>0</v>
      </c>
      <c r="AS6" s="15">
        <v>0</v>
      </c>
      <c r="AT6" s="15">
        <v>0</v>
      </c>
      <c r="AU6" s="15">
        <v>0</v>
      </c>
      <c r="AV6" s="15">
        <v>0</v>
      </c>
      <c r="AW6" s="15">
        <v>0</v>
      </c>
      <c r="AX6" s="15">
        <v>0</v>
      </c>
      <c r="AY6" s="15">
        <v>0</v>
      </c>
      <c r="AZ6" s="15">
        <v>0</v>
      </c>
      <c r="BA6" s="15">
        <v>0</v>
      </c>
      <c r="BB6" s="15">
        <v>0</v>
      </c>
      <c r="BC6" s="15">
        <v>0</v>
      </c>
      <c r="BD6" s="15">
        <v>0</v>
      </c>
      <c r="BE6" s="15">
        <v>0</v>
      </c>
      <c r="BF6" s="15">
        <v>0</v>
      </c>
      <c r="BG6" s="15">
        <v>0</v>
      </c>
      <c r="BH6" s="15">
        <v>0</v>
      </c>
      <c r="BI6" s="15">
        <v>0</v>
      </c>
      <c r="BJ6" s="15">
        <v>0</v>
      </c>
      <c r="BK6" s="15">
        <v>0</v>
      </c>
      <c r="BL6" s="15">
        <v>0</v>
      </c>
      <c r="BM6" s="15">
        <v>0</v>
      </c>
      <c r="BN6" s="15">
        <v>0</v>
      </c>
      <c r="BO6" s="15">
        <v>0</v>
      </c>
      <c r="BP6" s="15">
        <v>0</v>
      </c>
      <c r="BQ6" s="15">
        <v>0</v>
      </c>
      <c r="BR6" s="15">
        <v>0</v>
      </c>
      <c r="BS6" s="15">
        <v>0</v>
      </c>
      <c r="BT6" s="15">
        <v>0</v>
      </c>
      <c r="BU6" s="15">
        <v>0</v>
      </c>
      <c r="BV6" s="15">
        <v>0</v>
      </c>
      <c r="BW6" s="15">
        <v>0</v>
      </c>
      <c r="BX6" s="15">
        <v>0</v>
      </c>
      <c r="BY6" s="15">
        <v>0</v>
      </c>
      <c r="BZ6" s="15">
        <v>0</v>
      </c>
      <c r="CA6" s="15">
        <v>0</v>
      </c>
      <c r="CB6" s="15">
        <v>0</v>
      </c>
      <c r="CC6" s="15">
        <v>0</v>
      </c>
      <c r="CD6" s="15">
        <v>0</v>
      </c>
      <c r="CE6" s="15">
        <v>0</v>
      </c>
      <c r="CF6" s="15">
        <v>0</v>
      </c>
      <c r="CG6" s="15">
        <v>0</v>
      </c>
      <c r="CH6" s="15">
        <v>0</v>
      </c>
      <c r="CI6" s="15">
        <v>0</v>
      </c>
      <c r="CJ6" s="15">
        <v>0</v>
      </c>
      <c r="CK6" s="15">
        <v>0</v>
      </c>
      <c r="CL6" s="15">
        <v>0</v>
      </c>
      <c r="CM6" s="15">
        <v>0</v>
      </c>
      <c r="CN6" s="15">
        <v>0</v>
      </c>
      <c r="CO6" s="15">
        <v>0</v>
      </c>
      <c r="CP6" s="15">
        <v>0</v>
      </c>
      <c r="CQ6" s="15">
        <v>0</v>
      </c>
      <c r="CR6" s="15">
        <v>0</v>
      </c>
      <c r="CS6" s="15">
        <v>0</v>
      </c>
      <c r="CT6" s="15">
        <v>0</v>
      </c>
      <c r="CU6" s="15">
        <v>0</v>
      </c>
      <c r="CV6" s="15">
        <v>0</v>
      </c>
      <c r="CW6" s="15">
        <v>0</v>
      </c>
      <c r="CX6" s="15">
        <v>0</v>
      </c>
      <c r="CY6" s="15">
        <v>0</v>
      </c>
      <c r="CZ6" s="15">
        <v>0</v>
      </c>
      <c r="DA6" s="15">
        <v>0</v>
      </c>
      <c r="DB6" s="15">
        <v>0</v>
      </c>
      <c r="DC6" s="15">
        <v>0</v>
      </c>
      <c r="DD6" s="15">
        <v>0</v>
      </c>
      <c r="DE6" s="15">
        <v>0</v>
      </c>
      <c r="DF6" s="15">
        <v>0</v>
      </c>
      <c r="DG6" s="15">
        <v>0</v>
      </c>
      <c r="DH6" s="15">
        <v>0</v>
      </c>
      <c r="DI6" s="15">
        <v>0</v>
      </c>
      <c r="DJ6" s="15">
        <v>0</v>
      </c>
      <c r="DK6" s="15">
        <v>0</v>
      </c>
      <c r="DL6" s="15">
        <v>0</v>
      </c>
      <c r="DM6" s="15">
        <v>0</v>
      </c>
      <c r="DN6" s="15">
        <v>0</v>
      </c>
      <c r="DO6" s="15">
        <v>0</v>
      </c>
      <c r="DP6" s="15">
        <v>0</v>
      </c>
      <c r="DQ6" s="15">
        <v>0</v>
      </c>
      <c r="DR6" s="15">
        <v>0</v>
      </c>
      <c r="DS6" s="15">
        <v>0</v>
      </c>
      <c r="DT6" s="15">
        <v>0</v>
      </c>
      <c r="DU6" s="15">
        <v>0</v>
      </c>
      <c r="DV6" s="15">
        <v>0</v>
      </c>
      <c r="DW6" s="15">
        <v>0</v>
      </c>
      <c r="DX6" s="15">
        <v>0</v>
      </c>
      <c r="DY6" s="15">
        <v>0</v>
      </c>
      <c r="DZ6" s="15">
        <v>0</v>
      </c>
      <c r="EA6" s="15">
        <v>0</v>
      </c>
      <c r="EB6" s="15">
        <v>0</v>
      </c>
      <c r="EC6" s="15">
        <v>0</v>
      </c>
      <c r="ED6" s="15">
        <v>0</v>
      </c>
      <c r="EE6" s="15">
        <v>0</v>
      </c>
      <c r="EF6" s="15">
        <v>0</v>
      </c>
      <c r="EG6" s="15">
        <v>0</v>
      </c>
      <c r="EH6" s="15">
        <v>0</v>
      </c>
      <c r="EI6" s="15">
        <v>0</v>
      </c>
      <c r="EJ6" s="15">
        <v>0</v>
      </c>
      <c r="EK6" s="15">
        <v>0</v>
      </c>
      <c r="EL6" s="15">
        <v>0</v>
      </c>
      <c r="EM6" s="15">
        <v>0</v>
      </c>
      <c r="EN6" s="15">
        <v>0</v>
      </c>
      <c r="EO6" s="15">
        <v>0</v>
      </c>
      <c r="EP6" s="15">
        <v>0</v>
      </c>
      <c r="EQ6" s="15">
        <v>0</v>
      </c>
      <c r="ER6" s="15">
        <v>0</v>
      </c>
      <c r="ES6" s="15">
        <v>0</v>
      </c>
      <c r="ET6" s="15">
        <v>0</v>
      </c>
      <c r="EU6" s="15">
        <v>0</v>
      </c>
      <c r="EV6" s="15">
        <v>0</v>
      </c>
      <c r="EW6" s="15">
        <v>0</v>
      </c>
      <c r="EX6" s="15">
        <v>0</v>
      </c>
      <c r="EY6" s="15">
        <v>0</v>
      </c>
      <c r="EZ6" s="15">
        <v>0</v>
      </c>
      <c r="FA6" s="15">
        <v>0</v>
      </c>
      <c r="FB6" s="15">
        <v>0</v>
      </c>
      <c r="FC6" s="15">
        <v>0</v>
      </c>
      <c r="FD6" s="15">
        <v>0</v>
      </c>
      <c r="FE6" s="15">
        <v>0</v>
      </c>
      <c r="FF6" s="15">
        <v>0</v>
      </c>
      <c r="FG6" s="15">
        <v>0</v>
      </c>
      <c r="FH6" s="15">
        <v>0</v>
      </c>
      <c r="FI6" s="15">
        <v>0</v>
      </c>
      <c r="FJ6" s="15">
        <v>0</v>
      </c>
      <c r="FK6" s="15">
        <v>0</v>
      </c>
      <c r="FL6" s="15">
        <v>0</v>
      </c>
      <c r="FM6" s="15">
        <v>0</v>
      </c>
      <c r="FN6" s="15">
        <v>0</v>
      </c>
      <c r="FO6" s="15">
        <v>0</v>
      </c>
      <c r="FP6" s="15">
        <v>0</v>
      </c>
      <c r="FQ6" s="15">
        <v>0</v>
      </c>
      <c r="FR6" s="15">
        <v>0</v>
      </c>
      <c r="FS6" s="15">
        <v>0</v>
      </c>
      <c r="FT6" s="15">
        <v>0</v>
      </c>
      <c r="FU6" s="15">
        <v>0</v>
      </c>
      <c r="FV6" s="15">
        <v>0</v>
      </c>
      <c r="FW6" s="15">
        <v>0</v>
      </c>
      <c r="FX6" s="15">
        <v>0</v>
      </c>
      <c r="FY6" s="15">
        <v>0</v>
      </c>
    </row>
    <row r="7" spans="1:181" ht="26">
      <c r="A7" s="16" t="s">
        <v>362</v>
      </c>
      <c r="B7" s="17" t="s">
        <v>230</v>
      </c>
      <c r="C7" s="8"/>
      <c r="D7" s="8"/>
      <c r="E7" s="8"/>
      <c r="F7" s="8"/>
      <c r="G7" s="8"/>
      <c r="H7" s="8"/>
      <c r="I7" s="21" t="s">
        <v>154</v>
      </c>
      <c r="J7" s="18" t="s">
        <v>232</v>
      </c>
      <c r="K7" s="8"/>
      <c r="L7" s="8"/>
      <c r="M7" s="8"/>
      <c r="N7" s="25"/>
      <c r="O7" s="21" t="s">
        <v>156</v>
      </c>
      <c r="P7" s="8"/>
      <c r="Q7" s="8"/>
      <c r="R7" s="8"/>
      <c r="S7" s="8"/>
      <c r="T7" s="25"/>
      <c r="U7" s="8"/>
      <c r="V7" s="25" t="s">
        <v>240</v>
      </c>
      <c r="W7" s="8" t="s">
        <v>241</v>
      </c>
      <c r="AC7" s="8" t="s">
        <v>138</v>
      </c>
      <c r="AD7" s="35"/>
      <c r="AH7" s="25"/>
      <c r="AI7" s="19" t="s">
        <v>107</v>
      </c>
      <c r="AN7" s="25"/>
      <c r="AO7" s="8" t="s">
        <v>363</v>
      </c>
      <c r="AT7" s="25"/>
    </row>
    <row r="8" spans="1:181" ht="52">
      <c r="A8" s="16" t="s">
        <v>154</v>
      </c>
      <c r="B8" s="15" t="s">
        <v>364</v>
      </c>
      <c r="C8" s="18" t="s">
        <v>153</v>
      </c>
      <c r="D8" s="8"/>
      <c r="E8" s="8"/>
      <c r="F8" s="8"/>
      <c r="G8" s="8"/>
      <c r="H8" s="8"/>
      <c r="I8" s="21" t="s">
        <v>155</v>
      </c>
      <c r="J8" s="8"/>
      <c r="K8" s="8"/>
      <c r="L8" s="8"/>
      <c r="M8" s="8"/>
      <c r="N8" s="25"/>
      <c r="O8" s="21" t="s">
        <v>156</v>
      </c>
      <c r="P8" s="8"/>
      <c r="Q8" s="8"/>
      <c r="R8" s="8"/>
      <c r="S8" s="8"/>
      <c r="T8" s="25"/>
      <c r="U8" s="18" t="s">
        <v>365</v>
      </c>
      <c r="V8" s="25" t="s">
        <v>34</v>
      </c>
      <c r="AC8" s="30" t="s">
        <v>149</v>
      </c>
      <c r="AD8" s="8" t="s">
        <v>193</v>
      </c>
      <c r="AE8" s="8" t="s">
        <v>194</v>
      </c>
      <c r="AF8" s="8" t="s">
        <v>195</v>
      </c>
      <c r="AG8" s="8" t="s">
        <v>196</v>
      </c>
      <c r="AH8" s="25" t="s">
        <v>197</v>
      </c>
      <c r="AI8" s="30" t="s">
        <v>124</v>
      </c>
      <c r="AJ8" s="8" t="s">
        <v>95</v>
      </c>
      <c r="AK8" s="8" t="s">
        <v>156</v>
      </c>
      <c r="AL8" s="8" t="s">
        <v>115</v>
      </c>
      <c r="AN8" s="25"/>
      <c r="AO8" s="8" t="s">
        <v>366</v>
      </c>
    </row>
    <row r="9" spans="1:181" ht="39">
      <c r="A9" s="20" t="s">
        <v>64</v>
      </c>
      <c r="B9" s="17" t="s">
        <v>367</v>
      </c>
      <c r="C9" s="8"/>
      <c r="D9" s="8"/>
      <c r="E9" s="8"/>
      <c r="F9" s="8"/>
      <c r="G9" s="8"/>
      <c r="H9" s="8"/>
      <c r="I9" s="21" t="s">
        <v>172</v>
      </c>
      <c r="J9" s="8"/>
      <c r="K9" s="8"/>
      <c r="L9" s="8"/>
      <c r="M9" s="8"/>
      <c r="N9" s="25"/>
      <c r="O9" s="30" t="s">
        <v>144</v>
      </c>
      <c r="P9" s="8" t="s">
        <v>145</v>
      </c>
      <c r="Q9" s="8"/>
      <c r="R9" s="8"/>
      <c r="S9" s="8"/>
      <c r="T9" s="25"/>
      <c r="U9" s="18" t="s">
        <v>173</v>
      </c>
      <c r="V9" s="25" t="s">
        <v>183</v>
      </c>
      <c r="W9" s="19" t="s">
        <v>58</v>
      </c>
      <c r="AC9" s="30" t="s">
        <v>186</v>
      </c>
      <c r="AD9" s="8" t="s">
        <v>187</v>
      </c>
      <c r="AE9" s="8" t="s">
        <v>143</v>
      </c>
      <c r="AH9" s="25"/>
      <c r="AI9" s="30" t="s">
        <v>107</v>
      </c>
      <c r="AJ9" s="8" t="s">
        <v>124</v>
      </c>
      <c r="AK9" s="8" t="s">
        <v>144</v>
      </c>
      <c r="AL9" s="8" t="s">
        <v>145</v>
      </c>
      <c r="AN9" s="25"/>
      <c r="AO9" s="8" t="s">
        <v>233</v>
      </c>
      <c r="AP9" s="15" t="s">
        <v>265</v>
      </c>
      <c r="AV9" s="25"/>
      <c r="AW9" s="14" t="s">
        <v>121</v>
      </c>
      <c r="AX9" s="8" t="s">
        <v>104</v>
      </c>
      <c r="AY9" s="8" t="s">
        <v>268</v>
      </c>
      <c r="AZ9" s="19" t="s">
        <v>105</v>
      </c>
      <c r="BA9" s="8" t="s">
        <v>269</v>
      </c>
      <c r="BB9" s="25" t="s">
        <v>304</v>
      </c>
      <c r="BC9" s="30" t="s">
        <v>255</v>
      </c>
      <c r="BH9" s="25"/>
      <c r="BI9" s="8" t="s">
        <v>368</v>
      </c>
      <c r="BJ9" s="25" t="s">
        <v>271</v>
      </c>
      <c r="BK9" s="8" t="s">
        <v>272</v>
      </c>
      <c r="BQ9" s="14" t="s">
        <v>274</v>
      </c>
      <c r="BR9" s="8" t="s">
        <v>175</v>
      </c>
      <c r="BS9" s="19" t="s">
        <v>275</v>
      </c>
      <c r="BT9" s="19"/>
      <c r="BV9" s="25"/>
      <c r="BW9" s="30" t="s">
        <v>107</v>
      </c>
      <c r="BX9" s="8" t="s">
        <v>144</v>
      </c>
      <c r="BY9" s="19" t="s">
        <v>250</v>
      </c>
      <c r="BZ9" s="8" t="s">
        <v>192</v>
      </c>
      <c r="CA9" s="8" t="s">
        <v>146</v>
      </c>
      <c r="CB9" s="25" t="s">
        <v>145</v>
      </c>
      <c r="CC9" s="8" t="s">
        <v>368</v>
      </c>
    </row>
    <row r="10" spans="1:181" s="6" customFormat="1">
      <c r="A10" s="8" t="s">
        <v>369</v>
      </c>
      <c r="B10" s="15">
        <v>0</v>
      </c>
      <c r="C10" s="15">
        <v>0</v>
      </c>
      <c r="D10" s="15">
        <v>0</v>
      </c>
      <c r="E10" s="15">
        <v>0</v>
      </c>
      <c r="F10" s="15">
        <v>0</v>
      </c>
      <c r="G10" s="15">
        <v>0</v>
      </c>
      <c r="H10" s="15">
        <v>0</v>
      </c>
      <c r="I10" s="15">
        <v>0</v>
      </c>
      <c r="J10" s="15">
        <v>0</v>
      </c>
      <c r="K10" s="15">
        <v>0</v>
      </c>
      <c r="L10" s="15">
        <v>0</v>
      </c>
      <c r="M10" s="15">
        <v>0</v>
      </c>
      <c r="N10" s="15">
        <v>0</v>
      </c>
      <c r="O10" s="15">
        <v>0</v>
      </c>
      <c r="P10" s="15">
        <v>0</v>
      </c>
      <c r="Q10" s="15">
        <v>0</v>
      </c>
      <c r="R10" s="15">
        <v>0</v>
      </c>
      <c r="S10" s="15">
        <v>0</v>
      </c>
      <c r="T10" s="15">
        <v>0</v>
      </c>
      <c r="U10" s="15">
        <v>0</v>
      </c>
      <c r="V10" s="15">
        <v>0</v>
      </c>
      <c r="W10" s="15">
        <v>0</v>
      </c>
      <c r="X10" s="15">
        <v>0</v>
      </c>
      <c r="Y10" s="15">
        <v>0</v>
      </c>
      <c r="Z10" s="15">
        <v>0</v>
      </c>
      <c r="AA10" s="15">
        <v>0</v>
      </c>
      <c r="AB10" s="15">
        <v>0</v>
      </c>
      <c r="AC10" s="15">
        <v>0</v>
      </c>
      <c r="AD10" s="15">
        <v>0</v>
      </c>
      <c r="AE10" s="15">
        <v>0</v>
      </c>
      <c r="AF10" s="15">
        <v>0</v>
      </c>
      <c r="AG10" s="15">
        <v>0</v>
      </c>
      <c r="AH10" s="15">
        <v>0</v>
      </c>
      <c r="AI10" s="15">
        <v>0</v>
      </c>
      <c r="AJ10" s="15">
        <v>0</v>
      </c>
      <c r="AK10" s="15">
        <v>0</v>
      </c>
      <c r="AL10" s="15">
        <v>0</v>
      </c>
      <c r="AM10" s="15">
        <v>0</v>
      </c>
      <c r="AN10" s="15">
        <v>0</v>
      </c>
      <c r="AO10" s="15">
        <v>0</v>
      </c>
      <c r="AP10" s="15">
        <v>0</v>
      </c>
      <c r="AQ10" s="15">
        <v>0</v>
      </c>
      <c r="AR10" s="15">
        <v>0</v>
      </c>
      <c r="AS10" s="15">
        <v>0</v>
      </c>
      <c r="AT10" s="15">
        <v>0</v>
      </c>
      <c r="AU10" s="15">
        <v>0</v>
      </c>
      <c r="AV10" s="15">
        <v>0</v>
      </c>
      <c r="AW10" s="15">
        <v>0</v>
      </c>
      <c r="AX10" s="15">
        <v>0</v>
      </c>
      <c r="AY10" s="15">
        <v>0</v>
      </c>
      <c r="AZ10" s="15">
        <v>0</v>
      </c>
      <c r="BA10" s="15">
        <v>0</v>
      </c>
      <c r="BB10" s="15">
        <v>0</v>
      </c>
      <c r="BC10" s="15">
        <v>0</v>
      </c>
      <c r="BD10" s="15">
        <v>0</v>
      </c>
      <c r="BE10" s="15">
        <v>0</v>
      </c>
      <c r="BF10" s="15">
        <v>0</v>
      </c>
      <c r="BG10" s="15">
        <v>0</v>
      </c>
      <c r="BH10" s="15">
        <v>0</v>
      </c>
      <c r="BI10" s="15">
        <v>0</v>
      </c>
      <c r="BJ10" s="15">
        <v>0</v>
      </c>
      <c r="BK10" s="15">
        <v>0</v>
      </c>
      <c r="BL10" s="15">
        <v>0</v>
      </c>
      <c r="BM10" s="15">
        <v>0</v>
      </c>
      <c r="BN10" s="15">
        <v>0</v>
      </c>
      <c r="BO10" s="15">
        <v>0</v>
      </c>
      <c r="BP10" s="15">
        <v>0</v>
      </c>
      <c r="BQ10" s="15">
        <v>0</v>
      </c>
      <c r="BR10" s="15">
        <v>0</v>
      </c>
      <c r="BS10" s="15">
        <v>0</v>
      </c>
      <c r="BT10" s="15">
        <v>0</v>
      </c>
      <c r="BU10" s="15">
        <v>0</v>
      </c>
      <c r="BV10" s="15">
        <v>0</v>
      </c>
      <c r="BW10" s="15">
        <v>0</v>
      </c>
      <c r="BX10" s="15">
        <v>0</v>
      </c>
      <c r="BY10" s="15">
        <v>0</v>
      </c>
      <c r="BZ10" s="15">
        <v>0</v>
      </c>
      <c r="CA10" s="15">
        <v>0</v>
      </c>
      <c r="CB10" s="15">
        <v>0</v>
      </c>
      <c r="CC10" s="15">
        <v>0</v>
      </c>
      <c r="CD10" s="15">
        <v>0</v>
      </c>
      <c r="CE10" s="15">
        <v>0</v>
      </c>
      <c r="CF10" s="15">
        <v>0</v>
      </c>
      <c r="CG10" s="15">
        <v>0</v>
      </c>
      <c r="CH10" s="15">
        <v>0</v>
      </c>
      <c r="CI10" s="15">
        <v>0</v>
      </c>
      <c r="CJ10" s="15">
        <v>0</v>
      </c>
      <c r="CK10" s="15">
        <v>0</v>
      </c>
      <c r="CL10" s="15">
        <v>0</v>
      </c>
      <c r="CM10" s="15">
        <v>0</v>
      </c>
      <c r="CN10" s="15">
        <v>0</v>
      </c>
      <c r="CO10" s="15">
        <v>0</v>
      </c>
      <c r="CP10" s="15">
        <v>0</v>
      </c>
      <c r="CQ10" s="15">
        <v>0</v>
      </c>
      <c r="CR10" s="15">
        <v>0</v>
      </c>
      <c r="CS10" s="15">
        <v>0</v>
      </c>
      <c r="CT10" s="15">
        <v>0</v>
      </c>
      <c r="CU10" s="15">
        <v>0</v>
      </c>
      <c r="CV10" s="15">
        <v>0</v>
      </c>
      <c r="CW10" s="15">
        <v>0</v>
      </c>
      <c r="CX10" s="15">
        <v>0</v>
      </c>
      <c r="CY10" s="15">
        <v>0</v>
      </c>
      <c r="CZ10" s="15">
        <v>0</v>
      </c>
      <c r="DA10" s="15">
        <v>0</v>
      </c>
      <c r="DB10" s="15">
        <v>0</v>
      </c>
      <c r="DC10" s="15">
        <v>0</v>
      </c>
      <c r="DD10" s="15">
        <v>0</v>
      </c>
      <c r="DE10" s="15">
        <v>0</v>
      </c>
      <c r="DF10" s="15">
        <v>0</v>
      </c>
      <c r="DG10" s="15">
        <v>0</v>
      </c>
      <c r="DH10" s="15">
        <v>0</v>
      </c>
      <c r="DI10" s="15">
        <v>0</v>
      </c>
      <c r="DJ10" s="15">
        <v>0</v>
      </c>
      <c r="DK10" s="15">
        <v>0</v>
      </c>
      <c r="DL10" s="15">
        <v>0</v>
      </c>
      <c r="DM10" s="15">
        <v>0</v>
      </c>
      <c r="DN10" s="15">
        <v>0</v>
      </c>
      <c r="DO10" s="15">
        <v>0</v>
      </c>
      <c r="DP10" s="15">
        <v>0</v>
      </c>
      <c r="DQ10" s="15">
        <v>0</v>
      </c>
      <c r="DR10" s="15">
        <v>0</v>
      </c>
      <c r="DS10" s="15">
        <v>0</v>
      </c>
      <c r="DT10" s="15">
        <v>0</v>
      </c>
      <c r="DU10" s="15">
        <v>0</v>
      </c>
      <c r="DV10" s="15">
        <v>0</v>
      </c>
      <c r="DW10" s="15">
        <v>0</v>
      </c>
      <c r="DX10" s="15">
        <v>0</v>
      </c>
      <c r="DY10" s="15">
        <v>0</v>
      </c>
      <c r="DZ10" s="15">
        <v>0</v>
      </c>
      <c r="EA10" s="15">
        <v>0</v>
      </c>
      <c r="EB10" s="15">
        <v>0</v>
      </c>
      <c r="EC10" s="15">
        <v>0</v>
      </c>
      <c r="ED10" s="15">
        <v>0</v>
      </c>
      <c r="EE10" s="15">
        <v>0</v>
      </c>
      <c r="EF10" s="15">
        <v>0</v>
      </c>
      <c r="EG10" s="15">
        <v>0</v>
      </c>
      <c r="EH10" s="15">
        <v>0</v>
      </c>
      <c r="EI10" s="15">
        <v>0</v>
      </c>
      <c r="EJ10" s="15">
        <v>0</v>
      </c>
      <c r="EK10" s="15">
        <v>0</v>
      </c>
      <c r="EL10" s="15">
        <v>0</v>
      </c>
      <c r="EM10" s="15">
        <v>0</v>
      </c>
      <c r="EN10" s="15">
        <v>0</v>
      </c>
      <c r="EO10" s="15">
        <v>0</v>
      </c>
      <c r="EP10" s="15">
        <v>0</v>
      </c>
      <c r="EQ10" s="15">
        <v>0</v>
      </c>
      <c r="ER10" s="15">
        <v>0</v>
      </c>
      <c r="ES10" s="15">
        <v>0</v>
      </c>
      <c r="ET10" s="15">
        <v>0</v>
      </c>
      <c r="EU10" s="15">
        <v>0</v>
      </c>
      <c r="EV10" s="15">
        <v>0</v>
      </c>
      <c r="EW10" s="15">
        <v>0</v>
      </c>
      <c r="EX10" s="15">
        <v>0</v>
      </c>
      <c r="EY10" s="15">
        <v>0</v>
      </c>
      <c r="EZ10" s="15">
        <v>0</v>
      </c>
      <c r="FA10" s="15">
        <v>0</v>
      </c>
      <c r="FB10" s="15">
        <v>0</v>
      </c>
      <c r="FC10" s="15">
        <v>0</v>
      </c>
      <c r="FD10" s="15">
        <v>0</v>
      </c>
      <c r="FE10" s="15">
        <v>0</v>
      </c>
      <c r="FF10" s="15">
        <v>0</v>
      </c>
      <c r="FG10" s="15">
        <v>0</v>
      </c>
      <c r="FH10" s="15">
        <v>0</v>
      </c>
      <c r="FI10" s="15">
        <v>0</v>
      </c>
      <c r="FJ10" s="15">
        <v>0</v>
      </c>
      <c r="FK10" s="15">
        <v>0</v>
      </c>
      <c r="FL10" s="15">
        <v>0</v>
      </c>
      <c r="FM10" s="15">
        <v>0</v>
      </c>
      <c r="FN10" s="15">
        <v>0</v>
      </c>
      <c r="FO10" s="15">
        <v>0</v>
      </c>
      <c r="FP10" s="15">
        <v>0</v>
      </c>
      <c r="FQ10" s="15">
        <v>0</v>
      </c>
      <c r="FR10" s="15">
        <v>0</v>
      </c>
      <c r="FS10" s="15">
        <v>0</v>
      </c>
      <c r="FT10" s="15">
        <v>0</v>
      </c>
      <c r="FU10" s="15">
        <v>0</v>
      </c>
      <c r="FV10" s="15">
        <v>0</v>
      </c>
      <c r="FW10" s="15">
        <v>0</v>
      </c>
      <c r="FX10" s="15">
        <v>0</v>
      </c>
      <c r="FY10" s="15">
        <v>0</v>
      </c>
    </row>
    <row r="11" spans="1:181" s="6" customFormat="1" ht="26">
      <c r="A11" s="21" t="s">
        <v>197</v>
      </c>
      <c r="B11" s="15">
        <v>0</v>
      </c>
      <c r="C11" s="15">
        <v>0</v>
      </c>
      <c r="D11" s="15">
        <v>0</v>
      </c>
      <c r="E11" s="15">
        <v>0</v>
      </c>
      <c r="F11" s="15">
        <v>0</v>
      </c>
      <c r="G11" s="15">
        <v>0</v>
      </c>
      <c r="H11" s="15">
        <v>0</v>
      </c>
      <c r="I11" s="15">
        <v>0</v>
      </c>
      <c r="J11" s="15">
        <v>0</v>
      </c>
      <c r="K11" s="15">
        <v>0</v>
      </c>
      <c r="L11" s="15">
        <v>0</v>
      </c>
      <c r="M11" s="15">
        <v>0</v>
      </c>
      <c r="N11" s="15">
        <v>0</v>
      </c>
      <c r="O11" s="15">
        <v>0</v>
      </c>
      <c r="P11" s="15">
        <v>0</v>
      </c>
      <c r="Q11" s="15">
        <v>0</v>
      </c>
      <c r="R11" s="15">
        <v>0</v>
      </c>
      <c r="S11" s="15">
        <v>0</v>
      </c>
      <c r="T11" s="15">
        <v>0</v>
      </c>
      <c r="U11" s="15">
        <v>0</v>
      </c>
      <c r="V11" s="15">
        <v>0</v>
      </c>
      <c r="W11" s="15">
        <v>0</v>
      </c>
      <c r="X11" s="15">
        <v>0</v>
      </c>
      <c r="Y11" s="15">
        <v>0</v>
      </c>
      <c r="Z11" s="15">
        <v>0</v>
      </c>
      <c r="AA11" s="15">
        <v>0</v>
      </c>
      <c r="AB11" s="15">
        <v>0</v>
      </c>
      <c r="AC11" s="15">
        <v>0</v>
      </c>
      <c r="AD11" s="15">
        <v>0</v>
      </c>
      <c r="AE11" s="15">
        <v>0</v>
      </c>
      <c r="AF11" s="15">
        <v>0</v>
      </c>
      <c r="AG11" s="15">
        <v>0</v>
      </c>
      <c r="AH11" s="15">
        <v>0</v>
      </c>
      <c r="AI11" s="15">
        <v>0</v>
      </c>
      <c r="AJ11" s="15">
        <v>0</v>
      </c>
      <c r="AK11" s="15">
        <v>0</v>
      </c>
      <c r="AL11" s="15">
        <v>0</v>
      </c>
      <c r="AM11" s="15">
        <v>0</v>
      </c>
      <c r="AN11" s="15">
        <v>0</v>
      </c>
      <c r="AO11" s="15">
        <v>0</v>
      </c>
      <c r="AP11" s="15">
        <v>0</v>
      </c>
      <c r="AQ11" s="15">
        <v>0</v>
      </c>
      <c r="AR11" s="15">
        <v>0</v>
      </c>
      <c r="AS11" s="15">
        <v>0</v>
      </c>
      <c r="AT11" s="15">
        <v>0</v>
      </c>
      <c r="AU11" s="15">
        <v>0</v>
      </c>
      <c r="AV11" s="15">
        <v>0</v>
      </c>
      <c r="AW11" s="15">
        <v>0</v>
      </c>
      <c r="AX11" s="15">
        <v>0</v>
      </c>
      <c r="AY11" s="15">
        <v>0</v>
      </c>
      <c r="AZ11" s="15">
        <v>0</v>
      </c>
      <c r="BA11" s="15">
        <v>0</v>
      </c>
      <c r="BB11" s="15">
        <v>0</v>
      </c>
      <c r="BC11" s="15">
        <v>0</v>
      </c>
      <c r="BD11" s="15">
        <v>0</v>
      </c>
      <c r="BE11" s="15">
        <v>0</v>
      </c>
      <c r="BF11" s="15">
        <v>0</v>
      </c>
      <c r="BG11" s="15">
        <v>0</v>
      </c>
      <c r="BH11" s="15">
        <v>0</v>
      </c>
      <c r="BI11" s="15">
        <v>0</v>
      </c>
      <c r="BJ11" s="15">
        <v>0</v>
      </c>
      <c r="BK11" s="15">
        <v>0</v>
      </c>
      <c r="BL11" s="15">
        <v>0</v>
      </c>
      <c r="BM11" s="15">
        <v>0</v>
      </c>
      <c r="BN11" s="15">
        <v>0</v>
      </c>
      <c r="BO11" s="15">
        <v>0</v>
      </c>
      <c r="BP11" s="15">
        <v>0</v>
      </c>
      <c r="BQ11" s="15">
        <v>0</v>
      </c>
      <c r="BR11" s="15">
        <v>0</v>
      </c>
      <c r="BS11" s="15">
        <v>0</v>
      </c>
      <c r="BT11" s="15">
        <v>0</v>
      </c>
      <c r="BU11" s="15">
        <v>0</v>
      </c>
      <c r="BV11" s="15">
        <v>0</v>
      </c>
      <c r="BW11" s="15">
        <v>0</v>
      </c>
      <c r="BX11" s="15">
        <v>0</v>
      </c>
      <c r="BY11" s="15">
        <v>0</v>
      </c>
      <c r="BZ11" s="15">
        <v>0</v>
      </c>
      <c r="CA11" s="15">
        <v>0</v>
      </c>
      <c r="CB11" s="15">
        <v>0</v>
      </c>
      <c r="CC11" s="15">
        <v>0</v>
      </c>
      <c r="CD11" s="15">
        <v>0</v>
      </c>
      <c r="CE11" s="15">
        <v>0</v>
      </c>
      <c r="CF11" s="15">
        <v>0</v>
      </c>
      <c r="CG11" s="15">
        <v>0</v>
      </c>
      <c r="CH11" s="15">
        <v>0</v>
      </c>
      <c r="CI11" s="15">
        <v>0</v>
      </c>
      <c r="CJ11" s="15">
        <v>0</v>
      </c>
      <c r="CK11" s="15">
        <v>0</v>
      </c>
      <c r="CL11" s="15">
        <v>0</v>
      </c>
      <c r="CM11" s="15">
        <v>0</v>
      </c>
      <c r="CN11" s="15">
        <v>0</v>
      </c>
      <c r="CO11" s="15">
        <v>0</v>
      </c>
      <c r="CP11" s="15">
        <v>0</v>
      </c>
      <c r="CQ11" s="15">
        <v>0</v>
      </c>
      <c r="CR11" s="15">
        <v>0</v>
      </c>
      <c r="CS11" s="15">
        <v>0</v>
      </c>
      <c r="CT11" s="15">
        <v>0</v>
      </c>
      <c r="CU11" s="15">
        <v>0</v>
      </c>
      <c r="CV11" s="15">
        <v>0</v>
      </c>
      <c r="CW11" s="15">
        <v>0</v>
      </c>
      <c r="CX11" s="15">
        <v>0</v>
      </c>
      <c r="CY11" s="15">
        <v>0</v>
      </c>
      <c r="CZ11" s="15">
        <v>0</v>
      </c>
      <c r="DA11" s="15">
        <v>0</v>
      </c>
      <c r="DB11" s="15">
        <v>0</v>
      </c>
      <c r="DC11" s="15">
        <v>0</v>
      </c>
      <c r="DD11" s="15">
        <v>0</v>
      </c>
      <c r="DE11" s="15">
        <v>0</v>
      </c>
      <c r="DF11" s="15">
        <v>0</v>
      </c>
      <c r="DG11" s="15">
        <v>0</v>
      </c>
      <c r="DH11" s="15">
        <v>0</v>
      </c>
      <c r="DI11" s="15">
        <v>0</v>
      </c>
      <c r="DJ11" s="15">
        <v>0</v>
      </c>
      <c r="DK11" s="15">
        <v>0</v>
      </c>
      <c r="DL11" s="15">
        <v>0</v>
      </c>
      <c r="DM11" s="15">
        <v>0</v>
      </c>
      <c r="DN11" s="15">
        <v>0</v>
      </c>
      <c r="DO11" s="15">
        <v>0</v>
      </c>
      <c r="DP11" s="15">
        <v>0</v>
      </c>
      <c r="DQ11" s="15">
        <v>0</v>
      </c>
      <c r="DR11" s="15">
        <v>0</v>
      </c>
      <c r="DS11" s="15">
        <v>0</v>
      </c>
      <c r="DT11" s="15">
        <v>0</v>
      </c>
      <c r="DU11" s="15">
        <v>0</v>
      </c>
      <c r="DV11" s="15">
        <v>0</v>
      </c>
      <c r="DW11" s="15">
        <v>0</v>
      </c>
      <c r="DX11" s="15">
        <v>0</v>
      </c>
      <c r="DY11" s="15">
        <v>0</v>
      </c>
      <c r="DZ11" s="15">
        <v>0</v>
      </c>
      <c r="EA11" s="15">
        <v>0</v>
      </c>
      <c r="EB11" s="15">
        <v>0</v>
      </c>
      <c r="EC11" s="15">
        <v>0</v>
      </c>
      <c r="ED11" s="15">
        <v>0</v>
      </c>
      <c r="EE11" s="15">
        <v>0</v>
      </c>
      <c r="EF11" s="15">
        <v>0</v>
      </c>
      <c r="EG11" s="15">
        <v>0</v>
      </c>
      <c r="EH11" s="15">
        <v>0</v>
      </c>
      <c r="EI11" s="15">
        <v>0</v>
      </c>
      <c r="EJ11" s="15">
        <v>0</v>
      </c>
      <c r="EK11" s="15">
        <v>0</v>
      </c>
      <c r="EL11" s="15">
        <v>0</v>
      </c>
      <c r="EM11" s="15">
        <v>0</v>
      </c>
      <c r="EN11" s="15">
        <v>0</v>
      </c>
      <c r="EO11" s="15">
        <v>0</v>
      </c>
      <c r="EP11" s="15">
        <v>0</v>
      </c>
      <c r="EQ11" s="15">
        <v>0</v>
      </c>
      <c r="ER11" s="15">
        <v>0</v>
      </c>
      <c r="ES11" s="15">
        <v>0</v>
      </c>
      <c r="ET11" s="15">
        <v>0</v>
      </c>
      <c r="EU11" s="15">
        <v>0</v>
      </c>
      <c r="EV11" s="15">
        <v>0</v>
      </c>
      <c r="EW11" s="15">
        <v>0</v>
      </c>
      <c r="EX11" s="15">
        <v>0</v>
      </c>
      <c r="EY11" s="15">
        <v>0</v>
      </c>
      <c r="EZ11" s="15">
        <v>0</v>
      </c>
      <c r="FA11" s="15">
        <v>0</v>
      </c>
      <c r="FB11" s="15">
        <v>0</v>
      </c>
      <c r="FC11" s="15">
        <v>0</v>
      </c>
      <c r="FD11" s="15">
        <v>0</v>
      </c>
      <c r="FE11" s="15">
        <v>0</v>
      </c>
      <c r="FF11" s="15">
        <v>0</v>
      </c>
      <c r="FG11" s="15">
        <v>0</v>
      </c>
      <c r="FH11" s="15">
        <v>0</v>
      </c>
      <c r="FI11" s="15">
        <v>0</v>
      </c>
      <c r="FJ11" s="15">
        <v>0</v>
      </c>
      <c r="FK11" s="15">
        <v>0</v>
      </c>
      <c r="FL11" s="15">
        <v>0</v>
      </c>
      <c r="FM11" s="15">
        <v>0</v>
      </c>
      <c r="FN11" s="15">
        <v>0</v>
      </c>
      <c r="FO11" s="15">
        <v>0</v>
      </c>
      <c r="FP11" s="15">
        <v>0</v>
      </c>
      <c r="FQ11" s="15">
        <v>0</v>
      </c>
      <c r="FR11" s="15">
        <v>0</v>
      </c>
      <c r="FS11" s="15">
        <v>0</v>
      </c>
      <c r="FT11" s="15">
        <v>0</v>
      </c>
      <c r="FU11" s="15">
        <v>0</v>
      </c>
      <c r="FV11" s="15">
        <v>0</v>
      </c>
      <c r="FW11" s="15">
        <v>0</v>
      </c>
      <c r="FX11" s="15">
        <v>0</v>
      </c>
      <c r="FY11" s="15">
        <v>0</v>
      </c>
    </row>
    <row r="12" spans="1:181" ht="26">
      <c r="A12" s="20" t="s">
        <v>143</v>
      </c>
      <c r="B12" s="17" t="s">
        <v>243</v>
      </c>
      <c r="C12" s="8"/>
      <c r="D12" s="8"/>
      <c r="E12" s="8"/>
      <c r="F12" s="8"/>
      <c r="G12" s="8"/>
      <c r="H12" s="8"/>
      <c r="I12" s="21" t="s">
        <v>357</v>
      </c>
      <c r="J12" s="18" t="s">
        <v>235</v>
      </c>
      <c r="K12" s="8"/>
      <c r="L12" s="8"/>
      <c r="M12" s="8"/>
      <c r="N12" s="25"/>
      <c r="O12" s="30" t="s">
        <v>124</v>
      </c>
      <c r="P12" s="8"/>
      <c r="Q12" s="8"/>
      <c r="R12" s="8"/>
      <c r="S12" s="8"/>
      <c r="T12" s="25"/>
      <c r="U12" s="18" t="s">
        <v>335</v>
      </c>
      <c r="V12" s="25" t="s">
        <v>271</v>
      </c>
      <c r="W12" s="8" t="s">
        <v>272</v>
      </c>
      <c r="AC12" s="14" t="s">
        <v>274</v>
      </c>
      <c r="AD12" s="8" t="s">
        <v>175</v>
      </c>
      <c r="AE12" s="19" t="s">
        <v>275</v>
      </c>
      <c r="AF12" s="19"/>
      <c r="AH12" s="25"/>
      <c r="AI12" s="14" t="s">
        <v>250</v>
      </c>
      <c r="AN12" s="25"/>
      <c r="AO12" s="8" t="s">
        <v>370</v>
      </c>
      <c r="AP12" s="25"/>
      <c r="AW12" s="30"/>
      <c r="BB12" s="25"/>
      <c r="BH12" s="25"/>
      <c r="BJ12" s="25"/>
      <c r="BP12" s="25"/>
      <c r="BQ12" s="30"/>
      <c r="BV12" s="25"/>
      <c r="CB12" s="25"/>
      <c r="CD12" s="25"/>
      <c r="CK12" s="30"/>
      <c r="CP12" s="25"/>
      <c r="CV12" s="25"/>
      <c r="CX12" s="25"/>
      <c r="DE12" s="30"/>
      <c r="DJ12" s="25"/>
      <c r="DP12" s="25"/>
      <c r="DR12" s="25"/>
      <c r="DY12" s="30"/>
      <c r="ED12" s="25"/>
      <c r="EJ12" s="25"/>
    </row>
    <row r="13" spans="1:181" ht="52">
      <c r="A13" s="20" t="s">
        <v>371</v>
      </c>
      <c r="B13" s="17" t="s">
        <v>102</v>
      </c>
      <c r="C13" s="18" t="s">
        <v>372</v>
      </c>
      <c r="D13" s="8"/>
      <c r="E13" s="8"/>
      <c r="F13" s="8"/>
      <c r="G13" s="8"/>
      <c r="H13" s="8"/>
      <c r="I13" s="21" t="s">
        <v>106</v>
      </c>
      <c r="J13" s="8"/>
      <c r="K13" s="8"/>
      <c r="L13" s="8"/>
      <c r="M13" s="8"/>
      <c r="N13" s="25"/>
      <c r="O13" s="30" t="s">
        <v>107</v>
      </c>
      <c r="P13" s="8" t="s">
        <v>95</v>
      </c>
      <c r="Q13" s="8"/>
      <c r="R13" s="8"/>
      <c r="S13" s="8"/>
      <c r="T13" s="25"/>
      <c r="U13" s="27" t="s">
        <v>108</v>
      </c>
      <c r="V13" s="32" t="s">
        <v>281</v>
      </c>
      <c r="AC13" s="30" t="s">
        <v>104</v>
      </c>
      <c r="AH13" s="25"/>
      <c r="AI13" s="8" t="s">
        <v>124</v>
      </c>
      <c r="AN13" s="25"/>
      <c r="AO13" s="19" t="s">
        <v>321</v>
      </c>
      <c r="AP13" s="8" t="s">
        <v>162</v>
      </c>
      <c r="AW13" s="8" t="s">
        <v>304</v>
      </c>
      <c r="AX13" s="8" t="s">
        <v>373</v>
      </c>
      <c r="BI13" s="8" t="s">
        <v>374</v>
      </c>
      <c r="BJ13" s="8" t="s">
        <v>183</v>
      </c>
      <c r="BK13" s="19" t="s">
        <v>58</v>
      </c>
      <c r="BQ13" s="8" t="s">
        <v>186</v>
      </c>
      <c r="BR13" s="8" t="s">
        <v>187</v>
      </c>
      <c r="BS13" s="8" t="s">
        <v>143</v>
      </c>
      <c r="BW13" s="8" t="s">
        <v>124</v>
      </c>
      <c r="CC13" s="8" t="s">
        <v>375</v>
      </c>
      <c r="CD13" s="8" t="s">
        <v>262</v>
      </c>
      <c r="CE13" s="8" t="s">
        <v>246</v>
      </c>
      <c r="CK13" s="8" t="s">
        <v>143</v>
      </c>
      <c r="CQ13" s="8" t="s">
        <v>376</v>
      </c>
      <c r="CR13" s="8" t="s">
        <v>145</v>
      </c>
      <c r="CS13" s="8" t="s">
        <v>95</v>
      </c>
      <c r="CW13" s="8" t="s">
        <v>377</v>
      </c>
    </row>
    <row r="14" spans="1:181" s="6" customFormat="1" ht="39">
      <c r="A14" s="21" t="s">
        <v>378</v>
      </c>
      <c r="B14" s="15">
        <v>0</v>
      </c>
      <c r="C14" s="15">
        <v>0</v>
      </c>
      <c r="D14" s="15">
        <v>0</v>
      </c>
      <c r="E14" s="15">
        <v>0</v>
      </c>
      <c r="F14" s="15">
        <v>0</v>
      </c>
      <c r="G14" s="15">
        <v>0</v>
      </c>
      <c r="H14" s="15">
        <v>0</v>
      </c>
      <c r="I14" s="15">
        <v>0</v>
      </c>
      <c r="J14" s="15">
        <v>0</v>
      </c>
      <c r="K14" s="15">
        <v>0</v>
      </c>
      <c r="L14" s="15">
        <v>0</v>
      </c>
      <c r="M14" s="15">
        <v>0</v>
      </c>
      <c r="N14" s="15">
        <v>0</v>
      </c>
      <c r="O14" s="15">
        <v>0</v>
      </c>
      <c r="P14" s="15">
        <v>0</v>
      </c>
      <c r="Q14" s="15">
        <v>0</v>
      </c>
      <c r="R14" s="15">
        <v>0</v>
      </c>
      <c r="S14" s="15">
        <v>0</v>
      </c>
      <c r="T14" s="15">
        <v>0</v>
      </c>
      <c r="U14" s="15">
        <v>0</v>
      </c>
      <c r="V14" s="15">
        <v>0</v>
      </c>
      <c r="W14" s="15">
        <v>0</v>
      </c>
      <c r="X14" s="15">
        <v>0</v>
      </c>
      <c r="Y14" s="15">
        <v>0</v>
      </c>
      <c r="Z14" s="15">
        <v>0</v>
      </c>
      <c r="AA14" s="15">
        <v>0</v>
      </c>
      <c r="AB14" s="15">
        <v>0</v>
      </c>
      <c r="AC14" s="15">
        <v>0</v>
      </c>
      <c r="AD14" s="15">
        <v>0</v>
      </c>
      <c r="AE14" s="15">
        <v>0</v>
      </c>
      <c r="AF14" s="15">
        <v>0</v>
      </c>
      <c r="AG14" s="15">
        <v>0</v>
      </c>
      <c r="AH14" s="15">
        <v>0</v>
      </c>
      <c r="AI14" s="15">
        <v>0</v>
      </c>
      <c r="AJ14" s="15">
        <v>0</v>
      </c>
      <c r="AK14" s="15">
        <v>0</v>
      </c>
      <c r="AL14" s="15">
        <v>0</v>
      </c>
      <c r="AM14" s="15">
        <v>0</v>
      </c>
      <c r="AN14" s="15">
        <v>0</v>
      </c>
      <c r="AO14" s="15">
        <v>0</v>
      </c>
      <c r="AP14" s="15">
        <v>0</v>
      </c>
      <c r="AQ14" s="15">
        <v>0</v>
      </c>
      <c r="AR14" s="15">
        <v>0</v>
      </c>
      <c r="AS14" s="15">
        <v>0</v>
      </c>
      <c r="AT14" s="15">
        <v>0</v>
      </c>
      <c r="AU14" s="15">
        <v>0</v>
      </c>
      <c r="AV14" s="15">
        <v>0</v>
      </c>
      <c r="AW14" s="15">
        <v>0</v>
      </c>
      <c r="AX14" s="15">
        <v>0</v>
      </c>
      <c r="AY14" s="15">
        <v>0</v>
      </c>
      <c r="AZ14" s="15">
        <v>0</v>
      </c>
      <c r="BA14" s="15">
        <v>0</v>
      </c>
      <c r="BB14" s="15">
        <v>0</v>
      </c>
      <c r="BC14" s="15">
        <v>0</v>
      </c>
      <c r="BD14" s="15">
        <v>0</v>
      </c>
      <c r="BE14" s="15">
        <v>0</v>
      </c>
      <c r="BF14" s="15">
        <v>0</v>
      </c>
      <c r="BG14" s="15">
        <v>0</v>
      </c>
      <c r="BH14" s="15">
        <v>0</v>
      </c>
      <c r="BI14" s="15">
        <v>0</v>
      </c>
      <c r="BJ14" s="15">
        <v>0</v>
      </c>
      <c r="BK14" s="15">
        <v>0</v>
      </c>
      <c r="BL14" s="15">
        <v>0</v>
      </c>
      <c r="BM14" s="15">
        <v>0</v>
      </c>
      <c r="BN14" s="15">
        <v>0</v>
      </c>
      <c r="BO14" s="15">
        <v>0</v>
      </c>
      <c r="BP14" s="15">
        <v>0</v>
      </c>
      <c r="BQ14" s="15">
        <v>0</v>
      </c>
      <c r="BR14" s="15">
        <v>0</v>
      </c>
      <c r="BS14" s="15">
        <v>0</v>
      </c>
      <c r="BT14" s="15">
        <v>0</v>
      </c>
      <c r="BU14" s="15">
        <v>0</v>
      </c>
      <c r="BV14" s="15">
        <v>0</v>
      </c>
      <c r="BW14" s="15">
        <v>0</v>
      </c>
      <c r="BX14" s="15">
        <v>0</v>
      </c>
      <c r="BY14" s="15">
        <v>0</v>
      </c>
      <c r="BZ14" s="15">
        <v>0</v>
      </c>
      <c r="CA14" s="15">
        <v>0</v>
      </c>
      <c r="CB14" s="15">
        <v>0</v>
      </c>
      <c r="CC14" s="15">
        <v>0</v>
      </c>
      <c r="CD14" s="15">
        <v>0</v>
      </c>
      <c r="CE14" s="15">
        <v>0</v>
      </c>
      <c r="CF14" s="15">
        <v>0</v>
      </c>
      <c r="CG14" s="15">
        <v>0</v>
      </c>
      <c r="CH14" s="15">
        <v>0</v>
      </c>
      <c r="CI14" s="15">
        <v>0</v>
      </c>
      <c r="CJ14" s="15">
        <v>0</v>
      </c>
      <c r="CK14" s="15">
        <v>0</v>
      </c>
      <c r="CL14" s="15">
        <v>0</v>
      </c>
      <c r="CM14" s="15">
        <v>0</v>
      </c>
      <c r="CN14" s="15">
        <v>0</v>
      </c>
      <c r="CO14" s="15">
        <v>0</v>
      </c>
      <c r="CP14" s="15">
        <v>0</v>
      </c>
      <c r="CQ14" s="15">
        <v>0</v>
      </c>
      <c r="CR14" s="15">
        <v>0</v>
      </c>
      <c r="CS14" s="15">
        <v>0</v>
      </c>
      <c r="CT14" s="15">
        <v>0</v>
      </c>
      <c r="CU14" s="15">
        <v>0</v>
      </c>
      <c r="CV14" s="15">
        <v>0</v>
      </c>
      <c r="CW14" s="15">
        <v>0</v>
      </c>
      <c r="CX14" s="15">
        <v>0</v>
      </c>
      <c r="CY14" s="15">
        <v>0</v>
      </c>
      <c r="CZ14" s="15">
        <v>0</v>
      </c>
      <c r="DA14" s="15">
        <v>0</v>
      </c>
      <c r="DB14" s="15">
        <v>0</v>
      </c>
      <c r="DC14" s="15">
        <v>0</v>
      </c>
      <c r="DD14" s="15">
        <v>0</v>
      </c>
      <c r="DE14" s="15">
        <v>0</v>
      </c>
      <c r="DF14" s="15">
        <v>0</v>
      </c>
      <c r="DG14" s="15">
        <v>0</v>
      </c>
      <c r="DH14" s="15">
        <v>0</v>
      </c>
      <c r="DI14" s="15">
        <v>0</v>
      </c>
      <c r="DJ14" s="15">
        <v>0</v>
      </c>
      <c r="DK14" s="15">
        <v>0</v>
      </c>
      <c r="DL14" s="15">
        <v>0</v>
      </c>
      <c r="DM14" s="15">
        <v>0</v>
      </c>
      <c r="DN14" s="15">
        <v>0</v>
      </c>
      <c r="DO14" s="15">
        <v>0</v>
      </c>
      <c r="DP14" s="15">
        <v>0</v>
      </c>
      <c r="DQ14" s="15">
        <v>0</v>
      </c>
      <c r="DR14" s="15">
        <v>0</v>
      </c>
      <c r="DS14" s="15">
        <v>0</v>
      </c>
      <c r="DT14" s="15">
        <v>0</v>
      </c>
      <c r="DU14" s="15">
        <v>0</v>
      </c>
      <c r="DV14" s="15">
        <v>0</v>
      </c>
      <c r="DW14" s="15">
        <v>0</v>
      </c>
      <c r="DX14" s="15">
        <v>0</v>
      </c>
      <c r="DY14" s="15">
        <v>0</v>
      </c>
      <c r="DZ14" s="15">
        <v>0</v>
      </c>
      <c r="EA14" s="15">
        <v>0</v>
      </c>
      <c r="EB14" s="15">
        <v>0</v>
      </c>
      <c r="EC14" s="15">
        <v>0</v>
      </c>
      <c r="ED14" s="15">
        <v>0</v>
      </c>
      <c r="EE14" s="15">
        <v>0</v>
      </c>
      <c r="EF14" s="15">
        <v>0</v>
      </c>
      <c r="EG14" s="15">
        <v>0</v>
      </c>
      <c r="EH14" s="15">
        <v>0</v>
      </c>
      <c r="EI14" s="15">
        <v>0</v>
      </c>
      <c r="EJ14" s="15">
        <v>0</v>
      </c>
      <c r="EK14" s="15">
        <v>0</v>
      </c>
      <c r="EL14" s="15">
        <v>0</v>
      </c>
      <c r="EM14" s="15">
        <v>0</v>
      </c>
      <c r="EN14" s="15">
        <v>0</v>
      </c>
      <c r="EO14" s="15">
        <v>0</v>
      </c>
      <c r="EP14" s="15">
        <v>0</v>
      </c>
      <c r="EQ14" s="15">
        <v>0</v>
      </c>
      <c r="ER14" s="15">
        <v>0</v>
      </c>
      <c r="ES14" s="15">
        <v>0</v>
      </c>
      <c r="ET14" s="15">
        <v>0</v>
      </c>
      <c r="EU14" s="15">
        <v>0</v>
      </c>
      <c r="EV14" s="15">
        <v>0</v>
      </c>
      <c r="EW14" s="15">
        <v>0</v>
      </c>
      <c r="EX14" s="15">
        <v>0</v>
      </c>
      <c r="EY14" s="15">
        <v>0</v>
      </c>
      <c r="EZ14" s="15">
        <v>0</v>
      </c>
      <c r="FA14" s="15">
        <v>0</v>
      </c>
      <c r="FB14" s="15">
        <v>0</v>
      </c>
      <c r="FC14" s="15">
        <v>0</v>
      </c>
      <c r="FD14" s="15">
        <v>0</v>
      </c>
      <c r="FE14" s="15">
        <v>0</v>
      </c>
      <c r="FF14" s="15">
        <v>0</v>
      </c>
      <c r="FG14" s="15">
        <v>0</v>
      </c>
      <c r="FH14" s="15">
        <v>0</v>
      </c>
      <c r="FI14" s="15">
        <v>0</v>
      </c>
      <c r="FJ14" s="15">
        <v>0</v>
      </c>
      <c r="FK14" s="15">
        <v>0</v>
      </c>
      <c r="FL14" s="15">
        <v>0</v>
      </c>
      <c r="FM14" s="15">
        <v>0</v>
      </c>
      <c r="FN14" s="15">
        <v>0</v>
      </c>
      <c r="FO14" s="15">
        <v>0</v>
      </c>
      <c r="FP14" s="15">
        <v>0</v>
      </c>
      <c r="FQ14" s="15">
        <v>0</v>
      </c>
      <c r="FR14" s="15">
        <v>0</v>
      </c>
      <c r="FS14" s="15">
        <v>0</v>
      </c>
      <c r="FT14" s="15">
        <v>0</v>
      </c>
      <c r="FU14" s="15">
        <v>0</v>
      </c>
      <c r="FV14" s="15">
        <v>0</v>
      </c>
      <c r="FW14" s="15">
        <v>0</v>
      </c>
      <c r="FX14" s="15">
        <v>0</v>
      </c>
      <c r="FY14" s="15">
        <v>0</v>
      </c>
    </row>
    <row r="15" spans="1:181" ht="39">
      <c r="A15" s="22" t="s">
        <v>379</v>
      </c>
      <c r="B15" s="17" t="s">
        <v>367</v>
      </c>
      <c r="C15" s="8"/>
      <c r="D15" s="8"/>
      <c r="E15" s="8"/>
      <c r="F15" s="8"/>
      <c r="G15" s="8"/>
      <c r="H15" s="8"/>
      <c r="I15" s="21" t="s">
        <v>172</v>
      </c>
      <c r="J15" s="8"/>
      <c r="K15" s="8"/>
      <c r="L15" s="8"/>
      <c r="M15" s="8"/>
      <c r="N15" s="25"/>
      <c r="O15" s="30" t="s">
        <v>144</v>
      </c>
      <c r="P15" s="8" t="s">
        <v>145</v>
      </c>
      <c r="Q15" s="8"/>
      <c r="R15" s="8"/>
      <c r="S15" s="8"/>
      <c r="T15" s="25"/>
      <c r="U15" s="18" t="s">
        <v>173</v>
      </c>
      <c r="V15" s="33" t="s">
        <v>183</v>
      </c>
      <c r="W15" s="19" t="s">
        <v>58</v>
      </c>
      <c r="X15" s="30"/>
      <c r="Y15" s="30"/>
      <c r="Z15" s="30"/>
      <c r="AA15" s="30"/>
      <c r="AB15" s="30"/>
      <c r="AC15" s="30" t="s">
        <v>186</v>
      </c>
      <c r="AD15" s="8" t="s">
        <v>187</v>
      </c>
      <c r="AE15" s="8" t="s">
        <v>143</v>
      </c>
      <c r="AI15" s="30" t="s">
        <v>107</v>
      </c>
      <c r="AJ15" s="8" t="s">
        <v>124</v>
      </c>
      <c r="AK15" s="8" t="s">
        <v>144</v>
      </c>
      <c r="AL15" s="8" t="s">
        <v>145</v>
      </c>
      <c r="AO15" s="8" t="s">
        <v>233</v>
      </c>
      <c r="AP15" s="8" t="s">
        <v>380</v>
      </c>
      <c r="AW15" s="8" t="s">
        <v>143</v>
      </c>
      <c r="AX15" s="8" t="s">
        <v>336</v>
      </c>
      <c r="BC15" s="8" t="s">
        <v>107</v>
      </c>
      <c r="BD15" s="8" t="s">
        <v>144</v>
      </c>
      <c r="BE15" s="8" t="s">
        <v>125</v>
      </c>
      <c r="BF15" s="8" t="s">
        <v>115</v>
      </c>
      <c r="BG15" s="8" t="s">
        <v>145</v>
      </c>
      <c r="BI15" s="8" t="s">
        <v>381</v>
      </c>
      <c r="BJ15" s="15" t="s">
        <v>265</v>
      </c>
      <c r="BQ15" s="14" t="s">
        <v>121</v>
      </c>
      <c r="BR15" s="8" t="s">
        <v>104</v>
      </c>
      <c r="BS15" s="8" t="s">
        <v>268</v>
      </c>
      <c r="BT15" s="19" t="s">
        <v>105</v>
      </c>
      <c r="BU15" s="8" t="s">
        <v>269</v>
      </c>
      <c r="BV15" s="25" t="s">
        <v>304</v>
      </c>
      <c r="BW15" s="8" t="s">
        <v>255</v>
      </c>
      <c r="CB15" s="25"/>
      <c r="CC15" s="8" t="s">
        <v>382</v>
      </c>
      <c r="CD15" s="8" t="s">
        <v>271</v>
      </c>
      <c r="CE15" s="8" t="s">
        <v>272</v>
      </c>
      <c r="CJ15" s="25"/>
      <c r="CK15" s="14" t="s">
        <v>274</v>
      </c>
      <c r="CL15" s="8" t="s">
        <v>175</v>
      </c>
      <c r="CM15" s="19" t="s">
        <v>275</v>
      </c>
      <c r="CN15" s="19"/>
      <c r="CP15" s="25"/>
      <c r="CQ15" s="30" t="s">
        <v>107</v>
      </c>
      <c r="CR15" s="8" t="s">
        <v>144</v>
      </c>
      <c r="CS15" s="19" t="s">
        <v>250</v>
      </c>
      <c r="CT15" s="8" t="s">
        <v>192</v>
      </c>
      <c r="CU15" s="8" t="s">
        <v>146</v>
      </c>
      <c r="CV15" s="25" t="s">
        <v>145</v>
      </c>
      <c r="CW15" s="8" t="s">
        <v>368</v>
      </c>
    </row>
    <row r="16" spans="1:181" s="6" customFormat="1" ht="39">
      <c r="A16" s="21" t="s">
        <v>383</v>
      </c>
      <c r="B16" s="15">
        <v>0</v>
      </c>
      <c r="C16" s="15">
        <v>0</v>
      </c>
      <c r="D16" s="15">
        <v>0</v>
      </c>
      <c r="E16" s="15">
        <v>0</v>
      </c>
      <c r="F16" s="15">
        <v>0</v>
      </c>
      <c r="G16" s="15">
        <v>0</v>
      </c>
      <c r="H16" s="15">
        <v>0</v>
      </c>
      <c r="I16" s="15">
        <v>0</v>
      </c>
      <c r="J16" s="15">
        <v>0</v>
      </c>
      <c r="K16" s="15">
        <v>0</v>
      </c>
      <c r="L16" s="15">
        <v>0</v>
      </c>
      <c r="M16" s="15">
        <v>0</v>
      </c>
      <c r="N16" s="15">
        <v>0</v>
      </c>
      <c r="O16" s="15">
        <v>0</v>
      </c>
      <c r="P16" s="15">
        <v>0</v>
      </c>
      <c r="Q16" s="15">
        <v>0</v>
      </c>
      <c r="R16" s="15">
        <v>0</v>
      </c>
      <c r="S16" s="15">
        <v>0</v>
      </c>
      <c r="T16" s="15">
        <v>0</v>
      </c>
      <c r="U16" s="15">
        <v>0</v>
      </c>
      <c r="V16" s="15">
        <v>0</v>
      </c>
      <c r="W16" s="15">
        <v>0</v>
      </c>
      <c r="X16" s="15">
        <v>0</v>
      </c>
      <c r="Y16" s="15">
        <v>0</v>
      </c>
      <c r="Z16" s="15">
        <v>0</v>
      </c>
      <c r="AA16" s="15">
        <v>0</v>
      </c>
      <c r="AB16" s="15">
        <v>0</v>
      </c>
      <c r="AC16" s="15">
        <v>0</v>
      </c>
      <c r="AD16" s="15">
        <v>0</v>
      </c>
      <c r="AE16" s="15">
        <v>0</v>
      </c>
      <c r="AF16" s="15">
        <v>0</v>
      </c>
      <c r="AG16" s="15">
        <v>0</v>
      </c>
      <c r="AH16" s="15">
        <v>0</v>
      </c>
      <c r="AI16" s="15">
        <v>0</v>
      </c>
      <c r="AJ16" s="15">
        <v>0</v>
      </c>
      <c r="AK16" s="15">
        <v>0</v>
      </c>
      <c r="AL16" s="15">
        <v>0</v>
      </c>
      <c r="AM16" s="15">
        <v>0</v>
      </c>
      <c r="AN16" s="15">
        <v>0</v>
      </c>
      <c r="AO16" s="15">
        <v>0</v>
      </c>
      <c r="AP16" s="15">
        <v>0</v>
      </c>
      <c r="AQ16" s="15">
        <v>0</v>
      </c>
      <c r="AR16" s="15">
        <v>0</v>
      </c>
      <c r="AS16" s="15">
        <v>0</v>
      </c>
      <c r="AT16" s="15">
        <v>0</v>
      </c>
      <c r="AU16" s="15">
        <v>0</v>
      </c>
      <c r="AV16" s="15">
        <v>0</v>
      </c>
      <c r="AW16" s="15">
        <v>0</v>
      </c>
      <c r="AX16" s="15">
        <v>0</v>
      </c>
      <c r="AY16" s="15">
        <v>0</v>
      </c>
      <c r="AZ16" s="15">
        <v>0</v>
      </c>
      <c r="BA16" s="15">
        <v>0</v>
      </c>
      <c r="BB16" s="15">
        <v>0</v>
      </c>
      <c r="BC16" s="15">
        <v>0</v>
      </c>
      <c r="BD16" s="15">
        <v>0</v>
      </c>
      <c r="BE16" s="15">
        <v>0</v>
      </c>
      <c r="BF16" s="15">
        <v>0</v>
      </c>
      <c r="BG16" s="15">
        <v>0</v>
      </c>
      <c r="BH16" s="15">
        <v>0</v>
      </c>
      <c r="BI16" s="15">
        <v>0</v>
      </c>
      <c r="BJ16" s="15">
        <v>0</v>
      </c>
      <c r="BK16" s="15">
        <v>0</v>
      </c>
      <c r="BL16" s="15">
        <v>0</v>
      </c>
      <c r="BM16" s="15">
        <v>0</v>
      </c>
      <c r="BN16" s="15">
        <v>0</v>
      </c>
      <c r="BO16" s="15">
        <v>0</v>
      </c>
      <c r="BP16" s="15">
        <v>0</v>
      </c>
      <c r="BQ16" s="15">
        <v>0</v>
      </c>
      <c r="BR16" s="15">
        <v>0</v>
      </c>
      <c r="BS16" s="15">
        <v>0</v>
      </c>
      <c r="BT16" s="15">
        <v>0</v>
      </c>
      <c r="BU16" s="15">
        <v>0</v>
      </c>
      <c r="BV16" s="15">
        <v>0</v>
      </c>
      <c r="BW16" s="15">
        <v>0</v>
      </c>
      <c r="BX16" s="15">
        <v>0</v>
      </c>
      <c r="BY16" s="15">
        <v>0</v>
      </c>
      <c r="BZ16" s="15">
        <v>0</v>
      </c>
      <c r="CA16" s="15">
        <v>0</v>
      </c>
      <c r="CB16" s="15">
        <v>0</v>
      </c>
      <c r="CC16" s="15">
        <v>0</v>
      </c>
      <c r="CD16" s="15">
        <v>0</v>
      </c>
      <c r="CE16" s="15">
        <v>0</v>
      </c>
      <c r="CF16" s="15">
        <v>0</v>
      </c>
      <c r="CG16" s="15">
        <v>0</v>
      </c>
      <c r="CH16" s="15">
        <v>0</v>
      </c>
      <c r="CI16" s="15">
        <v>0</v>
      </c>
      <c r="CJ16" s="15">
        <v>0</v>
      </c>
      <c r="CK16" s="15">
        <v>0</v>
      </c>
      <c r="CL16" s="15">
        <v>0</v>
      </c>
      <c r="CM16" s="15">
        <v>0</v>
      </c>
      <c r="CN16" s="15">
        <v>0</v>
      </c>
      <c r="CO16" s="15">
        <v>0</v>
      </c>
      <c r="CP16" s="15">
        <v>0</v>
      </c>
      <c r="CQ16" s="15">
        <v>0</v>
      </c>
      <c r="CR16" s="15">
        <v>0</v>
      </c>
      <c r="CS16" s="15">
        <v>0</v>
      </c>
      <c r="CT16" s="15">
        <v>0</v>
      </c>
      <c r="CU16" s="15">
        <v>0</v>
      </c>
      <c r="CV16" s="15">
        <v>0</v>
      </c>
      <c r="CW16" s="15">
        <v>0</v>
      </c>
      <c r="CX16" s="15">
        <v>0</v>
      </c>
      <c r="CY16" s="15">
        <v>0</v>
      </c>
      <c r="CZ16" s="15">
        <v>0</v>
      </c>
      <c r="DA16" s="15">
        <v>0</v>
      </c>
      <c r="DB16" s="15">
        <v>0</v>
      </c>
      <c r="DC16" s="15">
        <v>0</v>
      </c>
      <c r="DD16" s="15">
        <v>0</v>
      </c>
      <c r="DE16" s="15">
        <v>0</v>
      </c>
      <c r="DF16" s="15">
        <v>0</v>
      </c>
      <c r="DG16" s="15">
        <v>0</v>
      </c>
      <c r="DH16" s="15">
        <v>0</v>
      </c>
      <c r="DI16" s="15">
        <v>0</v>
      </c>
      <c r="DJ16" s="15">
        <v>0</v>
      </c>
      <c r="DK16" s="15">
        <v>0</v>
      </c>
      <c r="DL16" s="15">
        <v>0</v>
      </c>
      <c r="DM16" s="15">
        <v>0</v>
      </c>
      <c r="DN16" s="15">
        <v>0</v>
      </c>
      <c r="DO16" s="15">
        <v>0</v>
      </c>
      <c r="DP16" s="15">
        <v>0</v>
      </c>
      <c r="DQ16" s="15">
        <v>0</v>
      </c>
      <c r="DR16" s="15">
        <v>0</v>
      </c>
      <c r="DS16" s="15">
        <v>0</v>
      </c>
      <c r="DT16" s="15">
        <v>0</v>
      </c>
      <c r="DU16" s="15">
        <v>0</v>
      </c>
      <c r="DV16" s="15">
        <v>0</v>
      </c>
      <c r="DW16" s="15">
        <v>0</v>
      </c>
      <c r="DX16" s="15">
        <v>0</v>
      </c>
      <c r="DY16" s="15">
        <v>0</v>
      </c>
      <c r="DZ16" s="15">
        <v>0</v>
      </c>
      <c r="EA16" s="15">
        <v>0</v>
      </c>
      <c r="EB16" s="15">
        <v>0</v>
      </c>
      <c r="EC16" s="15">
        <v>0</v>
      </c>
      <c r="ED16" s="15">
        <v>0</v>
      </c>
      <c r="EE16" s="15">
        <v>0</v>
      </c>
      <c r="EF16" s="15">
        <v>0</v>
      </c>
      <c r="EG16" s="15">
        <v>0</v>
      </c>
      <c r="EH16" s="15">
        <v>0</v>
      </c>
      <c r="EI16" s="15">
        <v>0</v>
      </c>
      <c r="EJ16" s="15">
        <v>0</v>
      </c>
      <c r="EK16" s="15">
        <v>0</v>
      </c>
      <c r="EL16" s="15">
        <v>0</v>
      </c>
      <c r="EM16" s="15">
        <v>0</v>
      </c>
      <c r="EN16" s="15">
        <v>0</v>
      </c>
      <c r="EO16" s="15">
        <v>0</v>
      </c>
      <c r="EP16" s="15">
        <v>0</v>
      </c>
      <c r="EQ16" s="15">
        <v>0</v>
      </c>
      <c r="ER16" s="15">
        <v>0</v>
      </c>
      <c r="ES16" s="15">
        <v>0</v>
      </c>
      <c r="ET16" s="15">
        <v>0</v>
      </c>
      <c r="EU16" s="15">
        <v>0</v>
      </c>
      <c r="EV16" s="15">
        <v>0</v>
      </c>
      <c r="EW16" s="15">
        <v>0</v>
      </c>
      <c r="EX16" s="15">
        <v>0</v>
      </c>
      <c r="EY16" s="15">
        <v>0</v>
      </c>
      <c r="EZ16" s="15">
        <v>0</v>
      </c>
      <c r="FA16" s="15">
        <v>0</v>
      </c>
      <c r="FB16" s="15">
        <v>0</v>
      </c>
      <c r="FC16" s="15">
        <v>0</v>
      </c>
      <c r="FD16" s="15">
        <v>0</v>
      </c>
      <c r="FE16" s="15">
        <v>0</v>
      </c>
      <c r="FF16" s="15">
        <v>0</v>
      </c>
      <c r="FG16" s="15">
        <v>0</v>
      </c>
      <c r="FH16" s="15">
        <v>0</v>
      </c>
      <c r="FI16" s="15">
        <v>0</v>
      </c>
      <c r="FJ16" s="15">
        <v>0</v>
      </c>
      <c r="FK16" s="15">
        <v>0</v>
      </c>
      <c r="FL16" s="15">
        <v>0</v>
      </c>
      <c r="FM16" s="15">
        <v>0</v>
      </c>
      <c r="FN16" s="15">
        <v>0</v>
      </c>
      <c r="FO16" s="15">
        <v>0</v>
      </c>
      <c r="FP16" s="15">
        <v>0</v>
      </c>
      <c r="FQ16" s="15">
        <v>0</v>
      </c>
      <c r="FR16" s="15">
        <v>0</v>
      </c>
      <c r="FS16" s="15">
        <v>0</v>
      </c>
      <c r="FT16" s="15">
        <v>0</v>
      </c>
      <c r="FU16" s="15">
        <v>0</v>
      </c>
      <c r="FV16" s="15">
        <v>0</v>
      </c>
      <c r="FW16" s="15">
        <v>0</v>
      </c>
      <c r="FX16" s="15">
        <v>0</v>
      </c>
      <c r="FY16" s="15">
        <v>0</v>
      </c>
    </row>
    <row r="17" spans="1:181" s="6" customFormat="1" ht="26">
      <c r="A17" s="21" t="s">
        <v>384</v>
      </c>
      <c r="B17" s="15">
        <v>0</v>
      </c>
      <c r="C17" s="15">
        <v>0</v>
      </c>
      <c r="D17" s="15">
        <v>0</v>
      </c>
      <c r="E17" s="15">
        <v>0</v>
      </c>
      <c r="F17" s="15">
        <v>0</v>
      </c>
      <c r="G17" s="15">
        <v>0</v>
      </c>
      <c r="H17" s="15">
        <v>0</v>
      </c>
      <c r="I17" s="15">
        <v>0</v>
      </c>
      <c r="J17" s="15">
        <v>0</v>
      </c>
      <c r="K17" s="15">
        <v>0</v>
      </c>
      <c r="L17" s="15">
        <v>0</v>
      </c>
      <c r="M17" s="15">
        <v>0</v>
      </c>
      <c r="N17" s="15">
        <v>0</v>
      </c>
      <c r="O17" s="15">
        <v>0</v>
      </c>
      <c r="P17" s="15">
        <v>0</v>
      </c>
      <c r="Q17" s="15">
        <v>0</v>
      </c>
      <c r="R17" s="15">
        <v>0</v>
      </c>
      <c r="S17" s="15">
        <v>0</v>
      </c>
      <c r="T17" s="15">
        <v>0</v>
      </c>
      <c r="U17" s="15">
        <v>0</v>
      </c>
      <c r="V17" s="15">
        <v>0</v>
      </c>
      <c r="W17" s="15">
        <v>0</v>
      </c>
      <c r="X17" s="15">
        <v>0</v>
      </c>
      <c r="Y17" s="15">
        <v>0</v>
      </c>
      <c r="Z17" s="15">
        <v>0</v>
      </c>
      <c r="AA17" s="15">
        <v>0</v>
      </c>
      <c r="AB17" s="15">
        <v>0</v>
      </c>
      <c r="AC17" s="15">
        <v>0</v>
      </c>
      <c r="AD17" s="15">
        <v>0</v>
      </c>
      <c r="AE17" s="15">
        <v>0</v>
      </c>
      <c r="AF17" s="15">
        <v>0</v>
      </c>
      <c r="AG17" s="15">
        <v>0</v>
      </c>
      <c r="AH17" s="15">
        <v>0</v>
      </c>
      <c r="AI17" s="15">
        <v>0</v>
      </c>
      <c r="AJ17" s="15">
        <v>0</v>
      </c>
      <c r="AK17" s="15">
        <v>0</v>
      </c>
      <c r="AL17" s="15">
        <v>0</v>
      </c>
      <c r="AM17" s="15">
        <v>0</v>
      </c>
      <c r="AN17" s="15">
        <v>0</v>
      </c>
      <c r="AO17" s="15">
        <v>0</v>
      </c>
      <c r="AP17" s="15">
        <v>0</v>
      </c>
      <c r="AQ17" s="15">
        <v>0</v>
      </c>
      <c r="AR17" s="15">
        <v>0</v>
      </c>
      <c r="AS17" s="15">
        <v>0</v>
      </c>
      <c r="AT17" s="15">
        <v>0</v>
      </c>
      <c r="AU17" s="15">
        <v>0</v>
      </c>
      <c r="AV17" s="15">
        <v>0</v>
      </c>
      <c r="AW17" s="15">
        <v>0</v>
      </c>
      <c r="AX17" s="15">
        <v>0</v>
      </c>
      <c r="AY17" s="15">
        <v>0</v>
      </c>
      <c r="AZ17" s="15">
        <v>0</v>
      </c>
      <c r="BA17" s="15">
        <v>0</v>
      </c>
      <c r="BB17" s="15">
        <v>0</v>
      </c>
      <c r="BC17" s="15">
        <v>0</v>
      </c>
      <c r="BD17" s="15">
        <v>0</v>
      </c>
      <c r="BE17" s="15">
        <v>0</v>
      </c>
      <c r="BF17" s="15">
        <v>0</v>
      </c>
      <c r="BG17" s="15">
        <v>0</v>
      </c>
      <c r="BH17" s="15">
        <v>0</v>
      </c>
      <c r="BI17" s="15">
        <v>0</v>
      </c>
      <c r="BJ17" s="15">
        <v>0</v>
      </c>
      <c r="BK17" s="15">
        <v>0</v>
      </c>
      <c r="BL17" s="15">
        <v>0</v>
      </c>
      <c r="BM17" s="15">
        <v>0</v>
      </c>
      <c r="BN17" s="15">
        <v>0</v>
      </c>
      <c r="BO17" s="15">
        <v>0</v>
      </c>
      <c r="BP17" s="15">
        <v>0</v>
      </c>
      <c r="BQ17" s="15">
        <v>0</v>
      </c>
      <c r="BR17" s="15">
        <v>0</v>
      </c>
      <c r="BS17" s="15">
        <v>0</v>
      </c>
      <c r="BT17" s="15">
        <v>0</v>
      </c>
      <c r="BU17" s="15">
        <v>0</v>
      </c>
      <c r="BV17" s="15">
        <v>0</v>
      </c>
      <c r="BW17" s="15">
        <v>0</v>
      </c>
      <c r="BX17" s="15">
        <v>0</v>
      </c>
      <c r="BY17" s="15">
        <v>0</v>
      </c>
      <c r="BZ17" s="15">
        <v>0</v>
      </c>
      <c r="CA17" s="15">
        <v>0</v>
      </c>
      <c r="CB17" s="15">
        <v>0</v>
      </c>
      <c r="CC17" s="15">
        <v>0</v>
      </c>
      <c r="CD17" s="15">
        <v>0</v>
      </c>
      <c r="CE17" s="15">
        <v>0</v>
      </c>
      <c r="CF17" s="15">
        <v>0</v>
      </c>
      <c r="CG17" s="15">
        <v>0</v>
      </c>
      <c r="CH17" s="15">
        <v>0</v>
      </c>
      <c r="CI17" s="15">
        <v>0</v>
      </c>
      <c r="CJ17" s="15">
        <v>0</v>
      </c>
      <c r="CK17" s="15">
        <v>0</v>
      </c>
      <c r="CL17" s="15">
        <v>0</v>
      </c>
      <c r="CM17" s="15">
        <v>0</v>
      </c>
      <c r="CN17" s="15">
        <v>0</v>
      </c>
      <c r="CO17" s="15">
        <v>0</v>
      </c>
      <c r="CP17" s="15">
        <v>0</v>
      </c>
      <c r="CQ17" s="15">
        <v>0</v>
      </c>
      <c r="CR17" s="15">
        <v>0</v>
      </c>
      <c r="CS17" s="15">
        <v>0</v>
      </c>
      <c r="CT17" s="15">
        <v>0</v>
      </c>
      <c r="CU17" s="15">
        <v>0</v>
      </c>
      <c r="CV17" s="15">
        <v>0</v>
      </c>
      <c r="CW17" s="15">
        <v>0</v>
      </c>
      <c r="CX17" s="15">
        <v>0</v>
      </c>
      <c r="CY17" s="15">
        <v>0</v>
      </c>
      <c r="CZ17" s="15">
        <v>0</v>
      </c>
      <c r="DA17" s="15">
        <v>0</v>
      </c>
      <c r="DB17" s="15">
        <v>0</v>
      </c>
      <c r="DC17" s="15">
        <v>0</v>
      </c>
      <c r="DD17" s="15">
        <v>0</v>
      </c>
      <c r="DE17" s="15">
        <v>0</v>
      </c>
      <c r="DF17" s="15">
        <v>0</v>
      </c>
      <c r="DG17" s="15">
        <v>0</v>
      </c>
      <c r="DH17" s="15">
        <v>0</v>
      </c>
      <c r="DI17" s="15">
        <v>0</v>
      </c>
      <c r="DJ17" s="15">
        <v>0</v>
      </c>
      <c r="DK17" s="15">
        <v>0</v>
      </c>
      <c r="DL17" s="15">
        <v>0</v>
      </c>
      <c r="DM17" s="15">
        <v>0</v>
      </c>
      <c r="DN17" s="15">
        <v>0</v>
      </c>
      <c r="DO17" s="15">
        <v>0</v>
      </c>
      <c r="DP17" s="15">
        <v>0</v>
      </c>
      <c r="DQ17" s="15">
        <v>0</v>
      </c>
      <c r="DR17" s="15">
        <v>0</v>
      </c>
      <c r="DS17" s="15">
        <v>0</v>
      </c>
      <c r="DT17" s="15">
        <v>0</v>
      </c>
      <c r="DU17" s="15">
        <v>0</v>
      </c>
      <c r="DV17" s="15">
        <v>0</v>
      </c>
      <c r="DW17" s="15">
        <v>0</v>
      </c>
      <c r="DX17" s="15">
        <v>0</v>
      </c>
      <c r="DY17" s="15">
        <v>0</v>
      </c>
      <c r="DZ17" s="15">
        <v>0</v>
      </c>
      <c r="EA17" s="15">
        <v>0</v>
      </c>
      <c r="EB17" s="15">
        <v>0</v>
      </c>
      <c r="EC17" s="15">
        <v>0</v>
      </c>
      <c r="ED17" s="15">
        <v>0</v>
      </c>
      <c r="EE17" s="15">
        <v>0</v>
      </c>
      <c r="EF17" s="15">
        <v>0</v>
      </c>
      <c r="EG17" s="15">
        <v>0</v>
      </c>
      <c r="EH17" s="15">
        <v>0</v>
      </c>
      <c r="EI17" s="15">
        <v>0</v>
      </c>
      <c r="EJ17" s="15">
        <v>0</v>
      </c>
      <c r="EK17" s="15">
        <v>0</v>
      </c>
      <c r="EL17" s="15">
        <v>0</v>
      </c>
      <c r="EM17" s="15">
        <v>0</v>
      </c>
      <c r="EN17" s="15">
        <v>0</v>
      </c>
      <c r="EO17" s="15">
        <v>0</v>
      </c>
      <c r="EP17" s="15">
        <v>0</v>
      </c>
      <c r="EQ17" s="15">
        <v>0</v>
      </c>
      <c r="ER17" s="15">
        <v>0</v>
      </c>
      <c r="ES17" s="15">
        <v>0</v>
      </c>
      <c r="ET17" s="15">
        <v>0</v>
      </c>
      <c r="EU17" s="15">
        <v>0</v>
      </c>
      <c r="EV17" s="15">
        <v>0</v>
      </c>
      <c r="EW17" s="15">
        <v>0</v>
      </c>
      <c r="EX17" s="15">
        <v>0</v>
      </c>
      <c r="EY17" s="15">
        <v>0</v>
      </c>
      <c r="EZ17" s="15">
        <v>0</v>
      </c>
      <c r="FA17" s="15">
        <v>0</v>
      </c>
      <c r="FB17" s="15">
        <v>0</v>
      </c>
      <c r="FC17" s="15">
        <v>0</v>
      </c>
      <c r="FD17" s="15">
        <v>0</v>
      </c>
      <c r="FE17" s="15">
        <v>0</v>
      </c>
      <c r="FF17" s="15">
        <v>0</v>
      </c>
      <c r="FG17" s="15">
        <v>0</v>
      </c>
      <c r="FH17" s="15">
        <v>0</v>
      </c>
      <c r="FI17" s="15">
        <v>0</v>
      </c>
      <c r="FJ17" s="15">
        <v>0</v>
      </c>
      <c r="FK17" s="15">
        <v>0</v>
      </c>
      <c r="FL17" s="15">
        <v>0</v>
      </c>
      <c r="FM17" s="15">
        <v>0</v>
      </c>
      <c r="FN17" s="15">
        <v>0</v>
      </c>
      <c r="FO17" s="15">
        <v>0</v>
      </c>
      <c r="FP17" s="15">
        <v>0</v>
      </c>
      <c r="FQ17" s="15">
        <v>0</v>
      </c>
      <c r="FR17" s="15">
        <v>0</v>
      </c>
      <c r="FS17" s="15">
        <v>0</v>
      </c>
      <c r="FT17" s="15">
        <v>0</v>
      </c>
      <c r="FU17" s="15">
        <v>0</v>
      </c>
      <c r="FV17" s="15">
        <v>0</v>
      </c>
      <c r="FW17" s="15">
        <v>0</v>
      </c>
      <c r="FX17" s="15">
        <v>0</v>
      </c>
      <c r="FY17" s="15">
        <v>0</v>
      </c>
    </row>
    <row r="18" spans="1:181" ht="13">
      <c r="A18" s="20" t="s">
        <v>175</v>
      </c>
      <c r="B18" s="17" t="s">
        <v>174</v>
      </c>
      <c r="C18" s="8"/>
      <c r="D18" s="8"/>
      <c r="E18" s="8"/>
      <c r="F18" s="8"/>
      <c r="G18" s="8"/>
      <c r="H18" s="8"/>
      <c r="I18" s="21" t="s">
        <v>176</v>
      </c>
      <c r="J18" s="8"/>
      <c r="K18" s="8"/>
      <c r="L18" s="8"/>
      <c r="M18" s="8"/>
      <c r="N18" s="25"/>
      <c r="O18" s="30" t="s">
        <v>144</v>
      </c>
      <c r="P18" s="8"/>
      <c r="Q18" s="8"/>
      <c r="R18" s="8"/>
      <c r="S18" s="8"/>
      <c r="T18" s="25"/>
      <c r="U18" s="8"/>
      <c r="V18" s="25"/>
      <c r="AC18" s="30"/>
      <c r="AH18" s="25"/>
      <c r="AI18" s="30"/>
      <c r="AN18" s="25"/>
      <c r="AP18" s="25"/>
      <c r="AW18" s="30"/>
      <c r="BB18" s="25"/>
      <c r="BC18" s="30"/>
      <c r="BH18" s="25"/>
      <c r="BJ18" s="25"/>
      <c r="BV18" s="25"/>
      <c r="CB18" s="25"/>
      <c r="CD18" s="25"/>
      <c r="CK18" s="30"/>
      <c r="CP18" s="25"/>
      <c r="CV18" s="25"/>
      <c r="CX18" s="25"/>
      <c r="DE18" s="30"/>
      <c r="DJ18" s="25"/>
      <c r="DK18" s="30"/>
      <c r="DP18" s="25"/>
      <c r="DR18" s="25"/>
      <c r="DY18" s="30"/>
      <c r="ED18" s="25"/>
      <c r="EJ18" s="25"/>
    </row>
    <row r="19" spans="1:181" s="6" customFormat="1">
      <c r="A19" s="23" t="s">
        <v>274</v>
      </c>
      <c r="B19" s="15">
        <v>0</v>
      </c>
      <c r="C19" s="15">
        <v>0</v>
      </c>
      <c r="D19" s="15">
        <v>0</v>
      </c>
      <c r="E19" s="15">
        <v>0</v>
      </c>
      <c r="F19" s="15">
        <v>0</v>
      </c>
      <c r="G19" s="15">
        <v>0</v>
      </c>
      <c r="H19" s="15">
        <v>0</v>
      </c>
      <c r="I19" s="15">
        <v>0</v>
      </c>
      <c r="J19" s="15">
        <v>0</v>
      </c>
      <c r="K19" s="15">
        <v>0</v>
      </c>
      <c r="L19" s="15">
        <v>0</v>
      </c>
      <c r="M19" s="15">
        <v>0</v>
      </c>
      <c r="N19" s="15">
        <v>0</v>
      </c>
      <c r="O19" s="15">
        <v>0</v>
      </c>
      <c r="P19" s="15">
        <v>0</v>
      </c>
      <c r="Q19" s="15">
        <v>0</v>
      </c>
      <c r="R19" s="15">
        <v>0</v>
      </c>
      <c r="S19" s="15">
        <v>0</v>
      </c>
      <c r="T19" s="15">
        <v>0</v>
      </c>
      <c r="U19" s="15">
        <v>0</v>
      </c>
      <c r="V19" s="15">
        <v>0</v>
      </c>
      <c r="W19" s="15">
        <v>0</v>
      </c>
      <c r="X19" s="15">
        <v>0</v>
      </c>
      <c r="Y19" s="15">
        <v>0</v>
      </c>
      <c r="Z19" s="15">
        <v>0</v>
      </c>
      <c r="AA19" s="15">
        <v>0</v>
      </c>
      <c r="AB19" s="15">
        <v>0</v>
      </c>
      <c r="AC19" s="15">
        <v>0</v>
      </c>
      <c r="AD19" s="15">
        <v>0</v>
      </c>
      <c r="AE19" s="15">
        <v>0</v>
      </c>
      <c r="AF19" s="15">
        <v>0</v>
      </c>
      <c r="AG19" s="15">
        <v>0</v>
      </c>
      <c r="AH19" s="15">
        <v>0</v>
      </c>
      <c r="AI19" s="15">
        <v>0</v>
      </c>
      <c r="AJ19" s="15">
        <v>0</v>
      </c>
      <c r="AK19" s="15">
        <v>0</v>
      </c>
      <c r="AL19" s="15">
        <v>0</v>
      </c>
      <c r="AM19" s="15">
        <v>0</v>
      </c>
      <c r="AN19" s="15">
        <v>0</v>
      </c>
      <c r="AO19" s="15">
        <v>0</v>
      </c>
      <c r="AP19" s="15">
        <v>0</v>
      </c>
      <c r="AQ19" s="15">
        <v>0</v>
      </c>
      <c r="AR19" s="15">
        <v>0</v>
      </c>
      <c r="AS19" s="15">
        <v>0</v>
      </c>
      <c r="AT19" s="15">
        <v>0</v>
      </c>
      <c r="AU19" s="15">
        <v>0</v>
      </c>
      <c r="AV19" s="15">
        <v>0</v>
      </c>
      <c r="AW19" s="15">
        <v>0</v>
      </c>
      <c r="AX19" s="15">
        <v>0</v>
      </c>
      <c r="AY19" s="15">
        <v>0</v>
      </c>
      <c r="AZ19" s="15">
        <v>0</v>
      </c>
      <c r="BA19" s="15">
        <v>0</v>
      </c>
      <c r="BB19" s="15">
        <v>0</v>
      </c>
      <c r="BC19" s="15">
        <v>0</v>
      </c>
      <c r="BD19" s="15">
        <v>0</v>
      </c>
      <c r="BE19" s="15">
        <v>0</v>
      </c>
      <c r="BF19" s="15">
        <v>0</v>
      </c>
      <c r="BG19" s="15">
        <v>0</v>
      </c>
      <c r="BH19" s="15">
        <v>0</v>
      </c>
      <c r="BI19" s="15">
        <v>0</v>
      </c>
      <c r="BJ19" s="15">
        <v>0</v>
      </c>
      <c r="BK19" s="15">
        <v>0</v>
      </c>
      <c r="BL19" s="15">
        <v>0</v>
      </c>
      <c r="BM19" s="15">
        <v>0</v>
      </c>
      <c r="BN19" s="15">
        <v>0</v>
      </c>
      <c r="BO19" s="15">
        <v>0</v>
      </c>
      <c r="BP19" s="15">
        <v>0</v>
      </c>
      <c r="BQ19" s="15">
        <v>0</v>
      </c>
      <c r="BR19" s="15">
        <v>0</v>
      </c>
      <c r="BS19" s="15">
        <v>0</v>
      </c>
      <c r="BT19" s="15">
        <v>0</v>
      </c>
      <c r="BU19" s="15">
        <v>0</v>
      </c>
      <c r="BV19" s="15">
        <v>0</v>
      </c>
      <c r="BW19" s="15">
        <v>0</v>
      </c>
      <c r="BX19" s="15">
        <v>0</v>
      </c>
      <c r="BY19" s="15">
        <v>0</v>
      </c>
      <c r="BZ19" s="15">
        <v>0</v>
      </c>
      <c r="CA19" s="15">
        <v>0</v>
      </c>
      <c r="CB19" s="15">
        <v>0</v>
      </c>
      <c r="CC19" s="15">
        <v>0</v>
      </c>
      <c r="CD19" s="15">
        <v>0</v>
      </c>
      <c r="CE19" s="15">
        <v>0</v>
      </c>
      <c r="CF19" s="15">
        <v>0</v>
      </c>
      <c r="CG19" s="15">
        <v>0</v>
      </c>
      <c r="CH19" s="15">
        <v>0</v>
      </c>
      <c r="CI19" s="15">
        <v>0</v>
      </c>
      <c r="CJ19" s="15">
        <v>0</v>
      </c>
      <c r="CK19" s="15">
        <v>0</v>
      </c>
      <c r="CL19" s="15">
        <v>0</v>
      </c>
      <c r="CM19" s="15">
        <v>0</v>
      </c>
      <c r="CN19" s="15">
        <v>0</v>
      </c>
      <c r="CO19" s="15">
        <v>0</v>
      </c>
      <c r="CP19" s="15">
        <v>0</v>
      </c>
      <c r="CQ19" s="15">
        <v>0</v>
      </c>
      <c r="CR19" s="15">
        <v>0</v>
      </c>
      <c r="CS19" s="15">
        <v>0</v>
      </c>
      <c r="CT19" s="15">
        <v>0</v>
      </c>
      <c r="CU19" s="15">
        <v>0</v>
      </c>
      <c r="CV19" s="15">
        <v>0</v>
      </c>
      <c r="CW19" s="15">
        <v>0</v>
      </c>
      <c r="CX19" s="15">
        <v>0</v>
      </c>
      <c r="CY19" s="15">
        <v>0</v>
      </c>
      <c r="CZ19" s="15">
        <v>0</v>
      </c>
      <c r="DA19" s="15">
        <v>0</v>
      </c>
      <c r="DB19" s="15">
        <v>0</v>
      </c>
      <c r="DC19" s="15">
        <v>0</v>
      </c>
      <c r="DD19" s="15">
        <v>0</v>
      </c>
      <c r="DE19" s="15">
        <v>0</v>
      </c>
      <c r="DF19" s="15">
        <v>0</v>
      </c>
      <c r="DG19" s="15">
        <v>0</v>
      </c>
      <c r="DH19" s="15">
        <v>0</v>
      </c>
      <c r="DI19" s="15">
        <v>0</v>
      </c>
      <c r="DJ19" s="15">
        <v>0</v>
      </c>
      <c r="DK19" s="15">
        <v>0</v>
      </c>
      <c r="DL19" s="15">
        <v>0</v>
      </c>
      <c r="DM19" s="15">
        <v>0</v>
      </c>
      <c r="DN19" s="15">
        <v>0</v>
      </c>
      <c r="DO19" s="15">
        <v>0</v>
      </c>
      <c r="DP19" s="15">
        <v>0</v>
      </c>
      <c r="DQ19" s="15">
        <v>0</v>
      </c>
      <c r="DR19" s="15">
        <v>0</v>
      </c>
      <c r="DS19" s="15">
        <v>0</v>
      </c>
      <c r="DT19" s="15">
        <v>0</v>
      </c>
      <c r="DU19" s="15">
        <v>0</v>
      </c>
      <c r="DV19" s="15">
        <v>0</v>
      </c>
      <c r="DW19" s="15">
        <v>0</v>
      </c>
      <c r="DX19" s="15">
        <v>0</v>
      </c>
      <c r="DY19" s="15">
        <v>0</v>
      </c>
      <c r="DZ19" s="15">
        <v>0</v>
      </c>
      <c r="EA19" s="15">
        <v>0</v>
      </c>
      <c r="EB19" s="15">
        <v>0</v>
      </c>
      <c r="EC19" s="15">
        <v>0</v>
      </c>
      <c r="ED19" s="15">
        <v>0</v>
      </c>
      <c r="EE19" s="15">
        <v>0</v>
      </c>
      <c r="EF19" s="15">
        <v>0</v>
      </c>
      <c r="EG19" s="15">
        <v>0</v>
      </c>
      <c r="EH19" s="15">
        <v>0</v>
      </c>
      <c r="EI19" s="15">
        <v>0</v>
      </c>
      <c r="EJ19" s="15">
        <v>0</v>
      </c>
      <c r="EK19" s="15">
        <v>0</v>
      </c>
      <c r="EL19" s="15">
        <v>0</v>
      </c>
      <c r="EM19" s="15">
        <v>0</v>
      </c>
      <c r="EN19" s="15">
        <v>0</v>
      </c>
      <c r="EO19" s="15">
        <v>0</v>
      </c>
      <c r="EP19" s="15">
        <v>0</v>
      </c>
      <c r="EQ19" s="15">
        <v>0</v>
      </c>
      <c r="ER19" s="15">
        <v>0</v>
      </c>
      <c r="ES19" s="15">
        <v>0</v>
      </c>
      <c r="ET19" s="15">
        <v>0</v>
      </c>
      <c r="EU19" s="15">
        <v>0</v>
      </c>
      <c r="EV19" s="15">
        <v>0</v>
      </c>
      <c r="EW19" s="15">
        <v>0</v>
      </c>
      <c r="EX19" s="15">
        <v>0</v>
      </c>
      <c r="EY19" s="15">
        <v>0</v>
      </c>
      <c r="EZ19" s="15">
        <v>0</v>
      </c>
      <c r="FA19" s="15">
        <v>0</v>
      </c>
      <c r="FB19" s="15">
        <v>0</v>
      </c>
      <c r="FC19" s="15">
        <v>0</v>
      </c>
      <c r="FD19" s="15">
        <v>0</v>
      </c>
      <c r="FE19" s="15">
        <v>0</v>
      </c>
      <c r="FF19" s="15">
        <v>0</v>
      </c>
      <c r="FG19" s="15">
        <v>0</v>
      </c>
      <c r="FH19" s="15">
        <v>0</v>
      </c>
      <c r="FI19" s="15">
        <v>0</v>
      </c>
      <c r="FJ19" s="15">
        <v>0</v>
      </c>
      <c r="FK19" s="15">
        <v>0</v>
      </c>
      <c r="FL19" s="15">
        <v>0</v>
      </c>
      <c r="FM19" s="15">
        <v>0</v>
      </c>
      <c r="FN19" s="15">
        <v>0</v>
      </c>
      <c r="FO19" s="15">
        <v>0</v>
      </c>
      <c r="FP19" s="15">
        <v>0</v>
      </c>
      <c r="FQ19" s="15">
        <v>0</v>
      </c>
      <c r="FR19" s="15">
        <v>0</v>
      </c>
      <c r="FS19" s="15">
        <v>0</v>
      </c>
      <c r="FT19" s="15">
        <v>0</v>
      </c>
      <c r="FU19" s="15">
        <v>0</v>
      </c>
      <c r="FV19" s="15">
        <v>0</v>
      </c>
      <c r="FW19" s="15">
        <v>0</v>
      </c>
      <c r="FX19" s="15">
        <v>0</v>
      </c>
      <c r="FY19" s="15">
        <v>0</v>
      </c>
    </row>
    <row r="20" spans="1:181" ht="26">
      <c r="A20" s="22" t="s">
        <v>105</v>
      </c>
      <c r="B20" s="24" t="s">
        <v>385</v>
      </c>
      <c r="C20" s="8"/>
      <c r="D20" s="8"/>
      <c r="E20" s="19"/>
      <c r="F20" s="8"/>
      <c r="G20" s="8"/>
      <c r="H20" s="8"/>
      <c r="I20" s="23" t="s">
        <v>361</v>
      </c>
      <c r="J20" s="18" t="s">
        <v>155</v>
      </c>
      <c r="K20" s="8"/>
      <c r="L20" s="8"/>
      <c r="M20" s="8"/>
      <c r="N20" s="25"/>
      <c r="O20" s="14" t="s">
        <v>107</v>
      </c>
      <c r="P20" s="8" t="s">
        <v>144</v>
      </c>
      <c r="Q20" s="8"/>
      <c r="R20" s="8"/>
      <c r="S20" s="8"/>
      <c r="T20" s="25"/>
      <c r="U20" s="18" t="s">
        <v>386</v>
      </c>
      <c r="V20" s="25" t="s">
        <v>102</v>
      </c>
      <c r="W20" s="8" t="s">
        <v>103</v>
      </c>
      <c r="AC20" s="30" t="s">
        <v>106</v>
      </c>
      <c r="AH20" s="25"/>
      <c r="AI20" s="30" t="s">
        <v>107</v>
      </c>
      <c r="AJ20" s="8" t="s">
        <v>95</v>
      </c>
      <c r="AN20" s="25"/>
      <c r="AO20" s="19" t="s">
        <v>108</v>
      </c>
      <c r="AP20" s="25"/>
      <c r="AW20" s="30"/>
      <c r="BB20" s="25"/>
      <c r="BC20" s="30"/>
      <c r="BH20" s="25"/>
      <c r="BJ20" s="25"/>
      <c r="BP20" s="25"/>
      <c r="BQ20" s="30"/>
      <c r="BV20" s="25"/>
      <c r="BW20" s="30"/>
      <c r="CB20" s="25"/>
      <c r="CD20" s="25"/>
      <c r="CK20" s="30"/>
      <c r="CP20" s="25"/>
      <c r="CQ20" s="30"/>
      <c r="CV20" s="25"/>
    </row>
    <row r="21" spans="1:181" ht="39">
      <c r="A21" s="17" t="s">
        <v>138</v>
      </c>
      <c r="B21" s="24" t="s">
        <v>310</v>
      </c>
      <c r="C21" s="18" t="s">
        <v>133</v>
      </c>
      <c r="D21" s="19"/>
      <c r="F21" s="8"/>
      <c r="G21" s="8"/>
      <c r="H21" s="25"/>
      <c r="I21" s="21" t="s">
        <v>387</v>
      </c>
      <c r="J21" s="18" t="s">
        <v>388</v>
      </c>
      <c r="K21" s="18" t="s">
        <v>369</v>
      </c>
      <c r="L21" s="18" t="s">
        <v>389</v>
      </c>
      <c r="M21" s="18" t="s">
        <v>143</v>
      </c>
      <c r="N21" s="25"/>
      <c r="O21" s="30" t="s">
        <v>107</v>
      </c>
      <c r="P21" s="8" t="s">
        <v>144</v>
      </c>
      <c r="Q21" s="8" t="s">
        <v>115</v>
      </c>
      <c r="R21" s="8" t="s">
        <v>145</v>
      </c>
      <c r="S21" s="8" t="s">
        <v>146</v>
      </c>
      <c r="T21" s="25"/>
      <c r="U21" s="8"/>
      <c r="V21" s="19" t="s">
        <v>307</v>
      </c>
      <c r="W21" s="8" t="s">
        <v>178</v>
      </c>
      <c r="AC21" s="19" t="s">
        <v>390</v>
      </c>
      <c r="AD21" s="8" t="s">
        <v>391</v>
      </c>
      <c r="AI21" s="19" t="s">
        <v>107</v>
      </c>
      <c r="AO21" s="8" t="s">
        <v>308</v>
      </c>
      <c r="AP21" s="19" t="s">
        <v>208</v>
      </c>
      <c r="AQ21" s="8" t="s">
        <v>209</v>
      </c>
      <c r="AW21" s="8" t="s">
        <v>154</v>
      </c>
      <c r="AX21" s="19" t="s">
        <v>211</v>
      </c>
      <c r="AY21" s="19" t="s">
        <v>390</v>
      </c>
      <c r="AZ21" s="8" t="s">
        <v>212</v>
      </c>
      <c r="BJ21" s="8" t="s">
        <v>245</v>
      </c>
      <c r="BK21" s="8" t="s">
        <v>246</v>
      </c>
      <c r="BQ21" s="8" t="s">
        <v>392</v>
      </c>
      <c r="BR21" s="19"/>
      <c r="CD21" s="8" t="s">
        <v>34</v>
      </c>
      <c r="CK21" s="8" t="s">
        <v>149</v>
      </c>
      <c r="CL21" s="8" t="s">
        <v>193</v>
      </c>
      <c r="CM21" s="8" t="s">
        <v>194</v>
      </c>
      <c r="CN21" s="8" t="s">
        <v>195</v>
      </c>
      <c r="CO21" s="8" t="s">
        <v>196</v>
      </c>
      <c r="CP21" s="8" t="s">
        <v>197</v>
      </c>
      <c r="CQ21" s="8" t="s">
        <v>124</v>
      </c>
      <c r="CR21" s="8" t="s">
        <v>95</v>
      </c>
      <c r="CS21" s="8" t="s">
        <v>156</v>
      </c>
      <c r="CT21" s="8" t="s">
        <v>115</v>
      </c>
      <c r="CW21" s="8" t="s">
        <v>393</v>
      </c>
    </row>
    <row r="22" spans="1:181" ht="26">
      <c r="A22" s="17" t="s">
        <v>394</v>
      </c>
      <c r="B22" s="17" t="s">
        <v>241</v>
      </c>
      <c r="C22" s="18" t="s">
        <v>240</v>
      </c>
      <c r="E22" s="8"/>
      <c r="F22" s="8"/>
      <c r="G22" s="8"/>
      <c r="H22" s="25"/>
      <c r="I22" s="21" t="s">
        <v>138</v>
      </c>
      <c r="J22" s="8"/>
      <c r="K22" s="8"/>
      <c r="L22" s="8"/>
      <c r="M22" s="8"/>
      <c r="N22" s="25"/>
      <c r="O22" s="14" t="s">
        <v>107</v>
      </c>
      <c r="P22" s="8"/>
      <c r="Q22" s="8"/>
      <c r="R22" s="8"/>
      <c r="S22" s="8"/>
      <c r="T22" s="25"/>
      <c r="U22" s="18" t="s">
        <v>363</v>
      </c>
      <c r="V22" s="25"/>
      <c r="AC22" s="30"/>
      <c r="AH22" s="25"/>
      <c r="AI22" s="30"/>
      <c r="AN22" s="25"/>
    </row>
    <row r="23" spans="1:181" s="6" customFormat="1" ht="26">
      <c r="A23" s="21" t="s">
        <v>123</v>
      </c>
      <c r="B23" s="15">
        <v>0</v>
      </c>
      <c r="C23" s="15">
        <v>0</v>
      </c>
      <c r="D23" s="15">
        <v>0</v>
      </c>
      <c r="E23" s="15">
        <v>0</v>
      </c>
      <c r="F23" s="15">
        <v>0</v>
      </c>
      <c r="G23" s="15">
        <v>0</v>
      </c>
      <c r="H23" s="15">
        <v>0</v>
      </c>
      <c r="I23" s="15">
        <v>0</v>
      </c>
      <c r="J23" s="15">
        <v>0</v>
      </c>
      <c r="K23" s="15">
        <v>0</v>
      </c>
      <c r="L23" s="15">
        <v>0</v>
      </c>
      <c r="M23" s="15">
        <v>0</v>
      </c>
      <c r="N23" s="15">
        <v>0</v>
      </c>
      <c r="O23" s="15">
        <v>0</v>
      </c>
      <c r="P23" s="15">
        <v>0</v>
      </c>
      <c r="Q23" s="15">
        <v>0</v>
      </c>
      <c r="R23" s="15">
        <v>0</v>
      </c>
      <c r="S23" s="15">
        <v>0</v>
      </c>
      <c r="T23" s="15">
        <v>0</v>
      </c>
      <c r="U23" s="15">
        <v>0</v>
      </c>
      <c r="V23" s="15">
        <v>0</v>
      </c>
      <c r="W23" s="15">
        <v>0</v>
      </c>
      <c r="X23" s="15">
        <v>0</v>
      </c>
      <c r="Y23" s="15">
        <v>0</v>
      </c>
      <c r="Z23" s="15">
        <v>0</v>
      </c>
      <c r="AA23" s="15">
        <v>0</v>
      </c>
      <c r="AB23" s="15">
        <v>0</v>
      </c>
      <c r="AC23" s="15">
        <v>0</v>
      </c>
      <c r="AD23" s="15">
        <v>0</v>
      </c>
      <c r="AE23" s="15">
        <v>0</v>
      </c>
      <c r="AF23" s="15">
        <v>0</v>
      </c>
      <c r="AG23" s="15">
        <v>0</v>
      </c>
      <c r="AH23" s="15">
        <v>0</v>
      </c>
      <c r="AI23" s="15">
        <v>0</v>
      </c>
      <c r="AJ23" s="15">
        <v>0</v>
      </c>
      <c r="AK23" s="15">
        <v>0</v>
      </c>
      <c r="AL23" s="15">
        <v>0</v>
      </c>
      <c r="AM23" s="15">
        <v>0</v>
      </c>
      <c r="AN23" s="15">
        <v>0</v>
      </c>
      <c r="AO23" s="15">
        <v>0</v>
      </c>
      <c r="AP23" s="15">
        <v>0</v>
      </c>
      <c r="AQ23" s="15">
        <v>0</v>
      </c>
      <c r="AR23" s="15">
        <v>0</v>
      </c>
      <c r="AS23" s="15">
        <v>0</v>
      </c>
      <c r="AT23" s="15">
        <v>0</v>
      </c>
      <c r="AU23" s="15">
        <v>0</v>
      </c>
      <c r="AV23" s="15">
        <v>0</v>
      </c>
      <c r="AW23" s="15">
        <v>0</v>
      </c>
      <c r="AX23" s="15">
        <v>0</v>
      </c>
      <c r="AY23" s="15">
        <v>0</v>
      </c>
      <c r="AZ23" s="15">
        <v>0</v>
      </c>
      <c r="BA23" s="15">
        <v>0</v>
      </c>
      <c r="BB23" s="15">
        <v>0</v>
      </c>
      <c r="BC23" s="15">
        <v>0</v>
      </c>
      <c r="BD23" s="15">
        <v>0</v>
      </c>
      <c r="BE23" s="15">
        <v>0</v>
      </c>
      <c r="BF23" s="15">
        <v>0</v>
      </c>
      <c r="BG23" s="15">
        <v>0</v>
      </c>
      <c r="BH23" s="15">
        <v>0</v>
      </c>
      <c r="BI23" s="15">
        <v>0</v>
      </c>
      <c r="BJ23" s="15">
        <v>0</v>
      </c>
      <c r="BK23" s="15">
        <v>0</v>
      </c>
      <c r="BL23" s="15">
        <v>0</v>
      </c>
      <c r="BM23" s="15">
        <v>0</v>
      </c>
      <c r="BN23" s="15">
        <v>0</v>
      </c>
      <c r="BO23" s="15">
        <v>0</v>
      </c>
      <c r="BP23" s="15">
        <v>0</v>
      </c>
      <c r="BQ23" s="15">
        <v>0</v>
      </c>
      <c r="BR23" s="15">
        <v>0</v>
      </c>
      <c r="BS23" s="15">
        <v>0</v>
      </c>
      <c r="BT23" s="15">
        <v>0</v>
      </c>
      <c r="BU23" s="15">
        <v>0</v>
      </c>
      <c r="BV23" s="15">
        <v>0</v>
      </c>
      <c r="BW23" s="15">
        <v>0</v>
      </c>
      <c r="BX23" s="15">
        <v>0</v>
      </c>
      <c r="BY23" s="15">
        <v>0</v>
      </c>
      <c r="BZ23" s="15">
        <v>0</v>
      </c>
      <c r="CA23" s="15">
        <v>0</v>
      </c>
      <c r="CB23" s="15">
        <v>0</v>
      </c>
      <c r="CC23" s="15">
        <v>0</v>
      </c>
      <c r="CD23" s="15">
        <v>0</v>
      </c>
      <c r="CE23" s="15">
        <v>0</v>
      </c>
      <c r="CF23" s="15">
        <v>0</v>
      </c>
      <c r="CG23" s="15">
        <v>0</v>
      </c>
      <c r="CH23" s="15">
        <v>0</v>
      </c>
      <c r="CI23" s="15">
        <v>0</v>
      </c>
      <c r="CJ23" s="15">
        <v>0</v>
      </c>
      <c r="CK23" s="15">
        <v>0</v>
      </c>
      <c r="CL23" s="15">
        <v>0</v>
      </c>
      <c r="CM23" s="15">
        <v>0</v>
      </c>
      <c r="CN23" s="15">
        <v>0</v>
      </c>
      <c r="CO23" s="15">
        <v>0</v>
      </c>
      <c r="CP23" s="15">
        <v>0</v>
      </c>
      <c r="CQ23" s="15">
        <v>0</v>
      </c>
      <c r="CR23" s="15">
        <v>0</v>
      </c>
      <c r="CS23" s="15">
        <v>0</v>
      </c>
      <c r="CT23" s="15">
        <v>0</v>
      </c>
      <c r="CU23" s="15">
        <v>0</v>
      </c>
      <c r="CV23" s="15">
        <v>0</v>
      </c>
      <c r="CW23" s="15">
        <v>0</v>
      </c>
      <c r="CX23" s="15">
        <v>0</v>
      </c>
      <c r="CY23" s="15">
        <v>0</v>
      </c>
      <c r="CZ23" s="15">
        <v>0</v>
      </c>
      <c r="DA23" s="15">
        <v>0</v>
      </c>
      <c r="DB23" s="15">
        <v>0</v>
      </c>
      <c r="DC23" s="15">
        <v>0</v>
      </c>
      <c r="DD23" s="15">
        <v>0</v>
      </c>
      <c r="DE23" s="15">
        <v>0</v>
      </c>
      <c r="DF23" s="15">
        <v>0</v>
      </c>
      <c r="DG23" s="15">
        <v>0</v>
      </c>
      <c r="DH23" s="15">
        <v>0</v>
      </c>
      <c r="DI23" s="15">
        <v>0</v>
      </c>
      <c r="DJ23" s="15">
        <v>0</v>
      </c>
      <c r="DK23" s="15">
        <v>0</v>
      </c>
      <c r="DL23" s="15">
        <v>0</v>
      </c>
      <c r="DM23" s="15">
        <v>0</v>
      </c>
      <c r="DN23" s="15">
        <v>0</v>
      </c>
      <c r="DO23" s="15">
        <v>0</v>
      </c>
      <c r="DP23" s="15">
        <v>0</v>
      </c>
      <c r="DQ23" s="15">
        <v>0</v>
      </c>
      <c r="DR23" s="15">
        <v>0</v>
      </c>
      <c r="DS23" s="15">
        <v>0</v>
      </c>
      <c r="DT23" s="15">
        <v>0</v>
      </c>
      <c r="DU23" s="15">
        <v>0</v>
      </c>
      <c r="DV23" s="15">
        <v>0</v>
      </c>
      <c r="DW23" s="15">
        <v>0</v>
      </c>
      <c r="DX23" s="15">
        <v>0</v>
      </c>
      <c r="DY23" s="15">
        <v>0</v>
      </c>
      <c r="DZ23" s="15">
        <v>0</v>
      </c>
      <c r="EA23" s="15">
        <v>0</v>
      </c>
      <c r="EB23" s="15">
        <v>0</v>
      </c>
      <c r="EC23" s="15">
        <v>0</v>
      </c>
      <c r="ED23" s="15">
        <v>0</v>
      </c>
      <c r="EE23" s="15">
        <v>0</v>
      </c>
      <c r="EF23" s="15">
        <v>0</v>
      </c>
      <c r="EG23" s="15">
        <v>0</v>
      </c>
      <c r="EH23" s="15">
        <v>0</v>
      </c>
      <c r="EI23" s="15">
        <v>0</v>
      </c>
      <c r="EJ23" s="15">
        <v>0</v>
      </c>
      <c r="EK23" s="15">
        <v>0</v>
      </c>
      <c r="EL23" s="15">
        <v>0</v>
      </c>
      <c r="EM23" s="15">
        <v>0</v>
      </c>
      <c r="EN23" s="15">
        <v>0</v>
      </c>
      <c r="EO23" s="15">
        <v>0</v>
      </c>
      <c r="EP23" s="15">
        <v>0</v>
      </c>
      <c r="EQ23" s="15">
        <v>0</v>
      </c>
      <c r="ER23" s="15">
        <v>0</v>
      </c>
      <c r="ES23" s="15">
        <v>0</v>
      </c>
      <c r="ET23" s="15">
        <v>0</v>
      </c>
      <c r="EU23" s="15">
        <v>0</v>
      </c>
      <c r="EV23" s="15">
        <v>0</v>
      </c>
      <c r="EW23" s="15">
        <v>0</v>
      </c>
      <c r="EX23" s="15">
        <v>0</v>
      </c>
      <c r="EY23" s="15">
        <v>0</v>
      </c>
      <c r="EZ23" s="15">
        <v>0</v>
      </c>
      <c r="FA23" s="15">
        <v>0</v>
      </c>
      <c r="FB23" s="15">
        <v>0</v>
      </c>
      <c r="FC23" s="15">
        <v>0</v>
      </c>
      <c r="FD23" s="15">
        <v>0</v>
      </c>
      <c r="FE23" s="15">
        <v>0</v>
      </c>
      <c r="FF23" s="15">
        <v>0</v>
      </c>
      <c r="FG23" s="15">
        <v>0</v>
      </c>
      <c r="FH23" s="15">
        <v>0</v>
      </c>
      <c r="FI23" s="15">
        <v>0</v>
      </c>
      <c r="FJ23" s="15">
        <v>0</v>
      </c>
      <c r="FK23" s="15">
        <v>0</v>
      </c>
      <c r="FL23" s="15">
        <v>0</v>
      </c>
      <c r="FM23" s="15">
        <v>0</v>
      </c>
      <c r="FN23" s="15">
        <v>0</v>
      </c>
      <c r="FO23" s="15">
        <v>0</v>
      </c>
      <c r="FP23" s="15">
        <v>0</v>
      </c>
      <c r="FQ23" s="15">
        <v>0</v>
      </c>
      <c r="FR23" s="15">
        <v>0</v>
      </c>
      <c r="FS23" s="15">
        <v>0</v>
      </c>
      <c r="FT23" s="15">
        <v>0</v>
      </c>
      <c r="FU23" s="15">
        <v>0</v>
      </c>
      <c r="FV23" s="15">
        <v>0</v>
      </c>
      <c r="FW23" s="15">
        <v>0</v>
      </c>
      <c r="FX23" s="15">
        <v>0</v>
      </c>
      <c r="FY23" s="15">
        <v>0</v>
      </c>
    </row>
    <row r="24" spans="1:181" ht="39">
      <c r="A24" s="17" t="s">
        <v>395</v>
      </c>
      <c r="B24" s="18" t="s">
        <v>396</v>
      </c>
      <c r="C24" s="18" t="s">
        <v>397</v>
      </c>
      <c r="D24" s="18" t="s">
        <v>398</v>
      </c>
      <c r="E24" s="8"/>
      <c r="F24" s="8"/>
      <c r="G24" s="8"/>
      <c r="H24" s="25"/>
      <c r="I24" s="21" t="s">
        <v>220</v>
      </c>
      <c r="J24" s="18" t="s">
        <v>399</v>
      </c>
      <c r="K24" s="18" t="s">
        <v>361</v>
      </c>
      <c r="L24" s="8"/>
      <c r="M24" s="8"/>
      <c r="N24" s="25"/>
      <c r="O24" s="21" t="s">
        <v>400</v>
      </c>
      <c r="P24" s="8"/>
      <c r="Q24" s="8"/>
      <c r="R24" s="8"/>
      <c r="S24" s="8"/>
      <c r="T24" s="25"/>
      <c r="U24" s="8"/>
      <c r="V24" s="25"/>
      <c r="AB24" s="25"/>
      <c r="AH24" s="25"/>
      <c r="AN24" s="25"/>
      <c r="AP24" s="25"/>
      <c r="AV24" s="25"/>
      <c r="BB24" s="25"/>
      <c r="BJ24" s="25"/>
      <c r="BP24" s="25"/>
      <c r="BQ24" s="30"/>
      <c r="BV24" s="25"/>
      <c r="CD24" s="25"/>
      <c r="CK24" s="30"/>
      <c r="CP24" s="25"/>
      <c r="CQ24" s="30"/>
      <c r="CV24" s="25"/>
    </row>
    <row r="25" spans="1:181" s="6" customFormat="1" ht="26">
      <c r="A25" s="18" t="s">
        <v>401</v>
      </c>
      <c r="B25" s="15">
        <v>0</v>
      </c>
      <c r="C25" s="15">
        <v>0</v>
      </c>
      <c r="D25" s="15">
        <v>0</v>
      </c>
      <c r="E25" s="15">
        <v>0</v>
      </c>
      <c r="F25" s="15">
        <v>0</v>
      </c>
      <c r="G25" s="15">
        <v>0</v>
      </c>
      <c r="H25" s="15">
        <v>0</v>
      </c>
      <c r="I25" s="15">
        <v>0</v>
      </c>
      <c r="J25" s="15">
        <v>0</v>
      </c>
      <c r="K25" s="15">
        <v>0</v>
      </c>
      <c r="L25" s="15">
        <v>0</v>
      </c>
      <c r="M25" s="15">
        <v>0</v>
      </c>
      <c r="N25" s="15">
        <v>0</v>
      </c>
      <c r="O25" s="15">
        <v>0</v>
      </c>
      <c r="P25" s="15">
        <v>0</v>
      </c>
      <c r="Q25" s="15">
        <v>0</v>
      </c>
      <c r="R25" s="15">
        <v>0</v>
      </c>
      <c r="S25" s="15">
        <v>0</v>
      </c>
      <c r="T25" s="15">
        <v>0</v>
      </c>
      <c r="U25" s="15">
        <v>0</v>
      </c>
      <c r="V25" s="15">
        <v>0</v>
      </c>
      <c r="W25" s="15">
        <v>0</v>
      </c>
      <c r="X25" s="15">
        <v>0</v>
      </c>
      <c r="Y25" s="15">
        <v>0</v>
      </c>
      <c r="Z25" s="15">
        <v>0</v>
      </c>
      <c r="AA25" s="15">
        <v>0</v>
      </c>
      <c r="AB25" s="15">
        <v>0</v>
      </c>
      <c r="AC25" s="15">
        <v>0</v>
      </c>
      <c r="AD25" s="15">
        <v>0</v>
      </c>
      <c r="AE25" s="15">
        <v>0</v>
      </c>
      <c r="AF25" s="15">
        <v>0</v>
      </c>
      <c r="AG25" s="15">
        <v>0</v>
      </c>
      <c r="AH25" s="15">
        <v>0</v>
      </c>
      <c r="AI25" s="15">
        <v>0</v>
      </c>
      <c r="AJ25" s="15">
        <v>0</v>
      </c>
      <c r="AK25" s="15">
        <v>0</v>
      </c>
      <c r="AL25" s="15">
        <v>0</v>
      </c>
      <c r="AM25" s="15">
        <v>0</v>
      </c>
      <c r="AN25" s="15">
        <v>0</v>
      </c>
      <c r="AO25" s="15">
        <v>0</v>
      </c>
      <c r="AP25" s="15">
        <v>0</v>
      </c>
      <c r="AQ25" s="15">
        <v>0</v>
      </c>
      <c r="AR25" s="15">
        <v>0</v>
      </c>
      <c r="AS25" s="15">
        <v>0</v>
      </c>
      <c r="AT25" s="15">
        <v>0</v>
      </c>
      <c r="AU25" s="15">
        <v>0</v>
      </c>
      <c r="AV25" s="15">
        <v>0</v>
      </c>
      <c r="AW25" s="15">
        <v>0</v>
      </c>
      <c r="AX25" s="15">
        <v>0</v>
      </c>
      <c r="AY25" s="15">
        <v>0</v>
      </c>
      <c r="AZ25" s="15">
        <v>0</v>
      </c>
      <c r="BA25" s="15">
        <v>0</v>
      </c>
      <c r="BB25" s="15">
        <v>0</v>
      </c>
      <c r="BC25" s="15">
        <v>0</v>
      </c>
      <c r="BD25" s="15">
        <v>0</v>
      </c>
      <c r="BE25" s="15">
        <v>0</v>
      </c>
      <c r="BF25" s="15">
        <v>0</v>
      </c>
      <c r="BG25" s="15">
        <v>0</v>
      </c>
      <c r="BH25" s="15">
        <v>0</v>
      </c>
      <c r="BI25" s="15">
        <v>0</v>
      </c>
      <c r="BJ25" s="15">
        <v>0</v>
      </c>
      <c r="BK25" s="15">
        <v>0</v>
      </c>
      <c r="BL25" s="15">
        <v>0</v>
      </c>
      <c r="BM25" s="15">
        <v>0</v>
      </c>
      <c r="BN25" s="15">
        <v>0</v>
      </c>
      <c r="BO25" s="15">
        <v>0</v>
      </c>
      <c r="BP25" s="15">
        <v>0</v>
      </c>
      <c r="BQ25" s="15">
        <v>0</v>
      </c>
      <c r="BR25" s="15">
        <v>0</v>
      </c>
      <c r="BS25" s="15">
        <v>0</v>
      </c>
      <c r="BT25" s="15">
        <v>0</v>
      </c>
      <c r="BU25" s="15">
        <v>0</v>
      </c>
      <c r="BV25" s="15">
        <v>0</v>
      </c>
      <c r="BW25" s="15">
        <v>0</v>
      </c>
      <c r="BX25" s="15">
        <v>0</v>
      </c>
      <c r="BY25" s="15">
        <v>0</v>
      </c>
      <c r="BZ25" s="15">
        <v>0</v>
      </c>
      <c r="CA25" s="15">
        <v>0</v>
      </c>
      <c r="CB25" s="15">
        <v>0</v>
      </c>
      <c r="CC25" s="15">
        <v>0</v>
      </c>
      <c r="CD25" s="15">
        <v>0</v>
      </c>
      <c r="CE25" s="15">
        <v>0</v>
      </c>
      <c r="CF25" s="15">
        <v>0</v>
      </c>
      <c r="CG25" s="15">
        <v>0</v>
      </c>
      <c r="CH25" s="15">
        <v>0</v>
      </c>
      <c r="CI25" s="15">
        <v>0</v>
      </c>
      <c r="CJ25" s="15">
        <v>0</v>
      </c>
      <c r="CK25" s="15">
        <v>0</v>
      </c>
      <c r="CL25" s="15">
        <v>0</v>
      </c>
      <c r="CM25" s="15">
        <v>0</v>
      </c>
      <c r="CN25" s="15">
        <v>0</v>
      </c>
      <c r="CO25" s="15">
        <v>0</v>
      </c>
      <c r="CP25" s="15">
        <v>0</v>
      </c>
      <c r="CQ25" s="15">
        <v>0</v>
      </c>
      <c r="CR25" s="15">
        <v>0</v>
      </c>
      <c r="CS25" s="15">
        <v>0</v>
      </c>
      <c r="CT25" s="15">
        <v>0</v>
      </c>
      <c r="CU25" s="15">
        <v>0</v>
      </c>
      <c r="CV25" s="15">
        <v>0</v>
      </c>
      <c r="CW25" s="15">
        <v>0</v>
      </c>
      <c r="CX25" s="15">
        <v>0</v>
      </c>
      <c r="CY25" s="15">
        <v>0</v>
      </c>
      <c r="CZ25" s="15">
        <v>0</v>
      </c>
      <c r="DA25" s="15">
        <v>0</v>
      </c>
      <c r="DB25" s="15">
        <v>0</v>
      </c>
      <c r="DC25" s="15">
        <v>0</v>
      </c>
      <c r="DD25" s="15">
        <v>0</v>
      </c>
      <c r="DE25" s="15">
        <v>0</v>
      </c>
      <c r="DF25" s="15">
        <v>0</v>
      </c>
      <c r="DG25" s="15">
        <v>0</v>
      </c>
      <c r="DH25" s="15">
        <v>0</v>
      </c>
      <c r="DI25" s="15">
        <v>0</v>
      </c>
      <c r="DJ25" s="15">
        <v>0</v>
      </c>
      <c r="DK25" s="15">
        <v>0</v>
      </c>
      <c r="DL25" s="15">
        <v>0</v>
      </c>
      <c r="DM25" s="15">
        <v>0</v>
      </c>
      <c r="DN25" s="15">
        <v>0</v>
      </c>
      <c r="DO25" s="15">
        <v>0</v>
      </c>
      <c r="DP25" s="15">
        <v>0</v>
      </c>
      <c r="DQ25" s="15">
        <v>0</v>
      </c>
      <c r="DR25" s="15">
        <v>0</v>
      </c>
      <c r="DS25" s="15">
        <v>0</v>
      </c>
      <c r="DT25" s="15">
        <v>0</v>
      </c>
      <c r="DU25" s="15">
        <v>0</v>
      </c>
      <c r="DV25" s="15">
        <v>0</v>
      </c>
      <c r="DW25" s="15">
        <v>0</v>
      </c>
      <c r="DX25" s="15">
        <v>0</v>
      </c>
      <c r="DY25" s="15">
        <v>0</v>
      </c>
      <c r="DZ25" s="15">
        <v>0</v>
      </c>
      <c r="EA25" s="15">
        <v>0</v>
      </c>
      <c r="EB25" s="15">
        <v>0</v>
      </c>
      <c r="EC25" s="15">
        <v>0</v>
      </c>
      <c r="ED25" s="15">
        <v>0</v>
      </c>
      <c r="EE25" s="15">
        <v>0</v>
      </c>
      <c r="EF25" s="15">
        <v>0</v>
      </c>
      <c r="EG25" s="15">
        <v>0</v>
      </c>
      <c r="EH25" s="15">
        <v>0</v>
      </c>
      <c r="EI25" s="15">
        <v>0</v>
      </c>
      <c r="EJ25" s="15">
        <v>0</v>
      </c>
      <c r="EK25" s="15">
        <v>0</v>
      </c>
      <c r="EL25" s="15">
        <v>0</v>
      </c>
      <c r="EM25" s="15">
        <v>0</v>
      </c>
      <c r="EN25" s="15">
        <v>0</v>
      </c>
      <c r="EO25" s="15">
        <v>0</v>
      </c>
      <c r="EP25" s="15">
        <v>0</v>
      </c>
      <c r="EQ25" s="15">
        <v>0</v>
      </c>
      <c r="ER25" s="15">
        <v>0</v>
      </c>
      <c r="ES25" s="15">
        <v>0</v>
      </c>
      <c r="ET25" s="15">
        <v>0</v>
      </c>
      <c r="EU25" s="15">
        <v>0</v>
      </c>
      <c r="EV25" s="15">
        <v>0</v>
      </c>
      <c r="EW25" s="15">
        <v>0</v>
      </c>
      <c r="EX25" s="15">
        <v>0</v>
      </c>
      <c r="EY25" s="15">
        <v>0</v>
      </c>
      <c r="EZ25" s="15">
        <v>0</v>
      </c>
      <c r="FA25" s="15">
        <v>0</v>
      </c>
      <c r="FB25" s="15">
        <v>0</v>
      </c>
      <c r="FC25" s="15">
        <v>0</v>
      </c>
      <c r="FD25" s="15">
        <v>0</v>
      </c>
      <c r="FE25" s="15">
        <v>0</v>
      </c>
      <c r="FF25" s="15">
        <v>0</v>
      </c>
      <c r="FG25" s="15">
        <v>0</v>
      </c>
      <c r="FH25" s="15">
        <v>0</v>
      </c>
      <c r="FI25" s="15">
        <v>0</v>
      </c>
      <c r="FJ25" s="15">
        <v>0</v>
      </c>
      <c r="FK25" s="15">
        <v>0</v>
      </c>
      <c r="FL25" s="15">
        <v>0</v>
      </c>
      <c r="FM25" s="15">
        <v>0</v>
      </c>
      <c r="FN25" s="15">
        <v>0</v>
      </c>
      <c r="FO25" s="15">
        <v>0</v>
      </c>
      <c r="FP25" s="15">
        <v>0</v>
      </c>
      <c r="FQ25" s="15">
        <v>0</v>
      </c>
      <c r="FR25" s="15">
        <v>0</v>
      </c>
      <c r="FS25" s="15">
        <v>0</v>
      </c>
      <c r="FT25" s="15">
        <v>0</v>
      </c>
      <c r="FU25" s="15">
        <v>0</v>
      </c>
      <c r="FV25" s="15">
        <v>0</v>
      </c>
      <c r="FW25" s="15">
        <v>0</v>
      </c>
      <c r="FX25" s="15">
        <v>0</v>
      </c>
      <c r="FY25" s="15">
        <v>0</v>
      </c>
    </row>
    <row r="26" spans="1:181" ht="52">
      <c r="A26" s="20" t="s">
        <v>357</v>
      </c>
      <c r="B26" s="18" t="s">
        <v>402</v>
      </c>
      <c r="C26" s="25" t="s">
        <v>161</v>
      </c>
      <c r="D26" s="18" t="s">
        <v>162</v>
      </c>
      <c r="E26" s="8"/>
      <c r="F26" s="8"/>
      <c r="G26" s="8"/>
      <c r="H26" s="8"/>
      <c r="I26" s="18" t="s">
        <v>371</v>
      </c>
      <c r="J26" s="18" t="s">
        <v>359</v>
      </c>
      <c r="K26" s="8"/>
      <c r="L26" s="8"/>
      <c r="M26" s="8"/>
      <c r="N26" s="25"/>
      <c r="O26" s="8" t="s">
        <v>150</v>
      </c>
      <c r="P26" s="8" t="s">
        <v>125</v>
      </c>
      <c r="Q26" s="8"/>
      <c r="R26" s="8"/>
      <c r="S26" s="8"/>
      <c r="T26" s="25"/>
      <c r="U26" s="18" t="s">
        <v>403</v>
      </c>
      <c r="V26" s="8" t="s">
        <v>165</v>
      </c>
      <c r="AC26" s="8" t="s">
        <v>143</v>
      </c>
      <c r="AD26" s="19" t="s">
        <v>166</v>
      </c>
      <c r="AI26" s="8" t="s">
        <v>145</v>
      </c>
      <c r="AP26" s="8" t="s">
        <v>167</v>
      </c>
      <c r="AQ26" s="8" t="s">
        <v>168</v>
      </c>
      <c r="AW26" s="8" t="s">
        <v>143</v>
      </c>
      <c r="BC26" s="19" t="s">
        <v>146</v>
      </c>
      <c r="BD26" s="8" t="s">
        <v>169</v>
      </c>
      <c r="BE26" s="8" t="s">
        <v>125</v>
      </c>
      <c r="BI26" s="8" t="s">
        <v>313</v>
      </c>
      <c r="BJ26" s="8" t="s">
        <v>199</v>
      </c>
      <c r="BL26" s="19"/>
      <c r="BQ26" s="8" t="s">
        <v>104</v>
      </c>
      <c r="BW26" s="8" t="s">
        <v>150</v>
      </c>
      <c r="CC26" s="8" t="s">
        <v>200</v>
      </c>
      <c r="CD26" s="8" t="s">
        <v>271</v>
      </c>
      <c r="CE26" s="8" t="s">
        <v>272</v>
      </c>
      <c r="CK26" s="19" t="s">
        <v>274</v>
      </c>
      <c r="CL26" s="8" t="s">
        <v>175</v>
      </c>
      <c r="CM26" s="19" t="s">
        <v>275</v>
      </c>
      <c r="CN26" s="19"/>
      <c r="CQ26" s="8" t="s">
        <v>107</v>
      </c>
      <c r="CR26" s="8" t="s">
        <v>144</v>
      </c>
      <c r="CS26" s="19" t="s">
        <v>250</v>
      </c>
      <c r="CT26" s="8" t="s">
        <v>192</v>
      </c>
      <c r="CU26" s="8" t="s">
        <v>146</v>
      </c>
      <c r="CV26" s="8" t="s">
        <v>145</v>
      </c>
      <c r="CW26" s="8" t="s">
        <v>368</v>
      </c>
      <c r="CX26" s="8" t="s">
        <v>183</v>
      </c>
      <c r="CY26" s="19" t="s">
        <v>58</v>
      </c>
      <c r="DE26" s="8" t="s">
        <v>186</v>
      </c>
      <c r="DF26" s="8" t="s">
        <v>187</v>
      </c>
      <c r="DG26" s="8" t="s">
        <v>143</v>
      </c>
      <c r="DK26" s="8" t="s">
        <v>169</v>
      </c>
      <c r="DQ26" s="8" t="s">
        <v>404</v>
      </c>
      <c r="DR26" s="19" t="s">
        <v>119</v>
      </c>
      <c r="DT26" s="6"/>
      <c r="DY26" s="8" t="s">
        <v>123</v>
      </c>
      <c r="EE26" s="8" t="s">
        <v>124</v>
      </c>
      <c r="EF26" s="8" t="s">
        <v>125</v>
      </c>
      <c r="EK26" s="8" t="s">
        <v>405</v>
      </c>
    </row>
    <row r="27" spans="1:181" ht="52">
      <c r="A27" s="23" t="s">
        <v>406</v>
      </c>
      <c r="B27" s="17" t="s">
        <v>201</v>
      </c>
      <c r="C27" s="8"/>
      <c r="D27" s="8"/>
      <c r="E27" s="8"/>
      <c r="F27" s="8"/>
      <c r="G27" s="8"/>
      <c r="H27" s="8"/>
      <c r="I27" s="21" t="s">
        <v>357</v>
      </c>
      <c r="J27" s="8"/>
      <c r="K27" s="8"/>
      <c r="L27" s="8"/>
      <c r="M27" s="8"/>
      <c r="N27" s="25"/>
      <c r="O27" s="30" t="s">
        <v>150</v>
      </c>
      <c r="P27" s="8"/>
      <c r="Q27" s="8"/>
      <c r="R27" s="8"/>
      <c r="S27" s="8"/>
      <c r="T27" s="25"/>
      <c r="U27" s="18" t="s">
        <v>407</v>
      </c>
      <c r="V27" s="19" t="s">
        <v>237</v>
      </c>
      <c r="X27" s="19"/>
      <c r="Y27" s="19"/>
      <c r="Z27" s="19"/>
      <c r="AA27" s="19"/>
      <c r="AB27" s="19"/>
      <c r="AC27" s="8" t="s">
        <v>229</v>
      </c>
      <c r="AI27" s="8" t="s">
        <v>144</v>
      </c>
      <c r="AP27" s="8" t="s">
        <v>117</v>
      </c>
      <c r="AW27" s="8" t="s">
        <v>106</v>
      </c>
      <c r="BC27" s="8" t="s">
        <v>95</v>
      </c>
      <c r="BI27" s="8" t="s">
        <v>408</v>
      </c>
      <c r="BJ27" s="8" t="s">
        <v>296</v>
      </c>
      <c r="BL27" s="19"/>
      <c r="BM27" s="19"/>
      <c r="BN27" s="19"/>
      <c r="BQ27" s="8" t="s">
        <v>104</v>
      </c>
      <c r="BW27" s="8" t="s">
        <v>95</v>
      </c>
      <c r="CC27" s="8" t="s">
        <v>297</v>
      </c>
      <c r="CD27" s="8" t="s">
        <v>234</v>
      </c>
      <c r="CF27" s="19"/>
      <c r="CG27" s="19"/>
      <c r="CH27" s="19"/>
      <c r="CK27" s="8" t="s">
        <v>104</v>
      </c>
      <c r="CQ27" s="8" t="s">
        <v>124</v>
      </c>
      <c r="CW27" s="8" t="s">
        <v>409</v>
      </c>
      <c r="CX27" s="19" t="s">
        <v>227</v>
      </c>
      <c r="DE27" s="8" t="s">
        <v>229</v>
      </c>
      <c r="DK27" s="8" t="s">
        <v>124</v>
      </c>
      <c r="DQ27" s="8" t="s">
        <v>410</v>
      </c>
      <c r="DR27" s="19" t="s">
        <v>119</v>
      </c>
      <c r="DT27" s="6"/>
      <c r="DY27" s="8" t="s">
        <v>123</v>
      </c>
      <c r="EE27" s="8" t="s">
        <v>124</v>
      </c>
      <c r="EF27" s="8" t="s">
        <v>125</v>
      </c>
      <c r="EK27" s="8" t="s">
        <v>405</v>
      </c>
    </row>
    <row r="28" spans="1:181" s="6" customFormat="1" ht="39">
      <c r="A28" s="21" t="s">
        <v>411</v>
      </c>
      <c r="B28" s="15">
        <v>0</v>
      </c>
      <c r="C28" s="15">
        <v>0</v>
      </c>
      <c r="D28" s="15">
        <v>0</v>
      </c>
      <c r="E28" s="15">
        <v>0</v>
      </c>
      <c r="F28" s="15">
        <v>0</v>
      </c>
      <c r="G28" s="15">
        <v>0</v>
      </c>
      <c r="H28" s="15">
        <v>0</v>
      </c>
      <c r="I28" s="15">
        <v>0</v>
      </c>
      <c r="J28" s="15">
        <v>0</v>
      </c>
      <c r="K28" s="15">
        <v>0</v>
      </c>
      <c r="L28" s="15">
        <v>0</v>
      </c>
      <c r="M28" s="15">
        <v>0</v>
      </c>
      <c r="N28" s="15">
        <v>0</v>
      </c>
      <c r="O28" s="15">
        <v>0</v>
      </c>
      <c r="P28" s="15">
        <v>0</v>
      </c>
      <c r="Q28" s="31" t="s">
        <v>412</v>
      </c>
      <c r="R28" s="15">
        <v>0</v>
      </c>
      <c r="S28" s="15">
        <v>0</v>
      </c>
      <c r="T28" s="15">
        <v>0</v>
      </c>
      <c r="U28" s="15">
        <v>0</v>
      </c>
      <c r="V28" s="15">
        <v>0</v>
      </c>
      <c r="W28" s="15">
        <v>0</v>
      </c>
      <c r="X28" s="15">
        <v>0</v>
      </c>
      <c r="Y28" s="15">
        <v>0</v>
      </c>
      <c r="Z28" s="15">
        <v>0</v>
      </c>
      <c r="AA28" s="15">
        <v>0</v>
      </c>
      <c r="AB28" s="15">
        <v>0</v>
      </c>
      <c r="AC28" s="15">
        <v>0</v>
      </c>
      <c r="AD28" s="15">
        <v>0</v>
      </c>
      <c r="AE28" s="15">
        <v>0</v>
      </c>
      <c r="AF28" s="15">
        <v>0</v>
      </c>
      <c r="AG28" s="15">
        <v>0</v>
      </c>
      <c r="AH28" s="15">
        <v>0</v>
      </c>
      <c r="AI28" s="15">
        <v>0</v>
      </c>
      <c r="AJ28" s="15">
        <v>0</v>
      </c>
      <c r="AK28" s="15">
        <v>0</v>
      </c>
      <c r="AL28" s="15">
        <v>0</v>
      </c>
      <c r="AM28" s="15">
        <v>0</v>
      </c>
      <c r="AN28" s="15">
        <v>0</v>
      </c>
      <c r="AO28" s="15">
        <v>0</v>
      </c>
      <c r="AP28" s="15">
        <v>0</v>
      </c>
      <c r="AQ28" s="15">
        <v>0</v>
      </c>
      <c r="AR28" s="15">
        <v>0</v>
      </c>
      <c r="AS28" s="15">
        <v>0</v>
      </c>
      <c r="AT28" s="15">
        <v>0</v>
      </c>
      <c r="AU28" s="15">
        <v>0</v>
      </c>
      <c r="AV28" s="15">
        <v>0</v>
      </c>
      <c r="AW28" s="15">
        <v>0</v>
      </c>
      <c r="AX28" s="15">
        <v>0</v>
      </c>
      <c r="AY28" s="15">
        <v>0</v>
      </c>
      <c r="AZ28" s="15">
        <v>0</v>
      </c>
      <c r="BA28" s="15">
        <v>0</v>
      </c>
      <c r="BB28" s="15">
        <v>0</v>
      </c>
      <c r="BC28" s="15">
        <v>0</v>
      </c>
      <c r="BD28" s="15">
        <v>0</v>
      </c>
      <c r="BE28" s="15">
        <v>0</v>
      </c>
      <c r="BF28" s="15">
        <v>0</v>
      </c>
      <c r="BG28" s="15">
        <v>0</v>
      </c>
      <c r="BH28" s="15">
        <v>0</v>
      </c>
      <c r="BI28" s="15">
        <v>0</v>
      </c>
      <c r="BJ28" s="15">
        <v>0</v>
      </c>
      <c r="BK28" s="15">
        <v>0</v>
      </c>
      <c r="BL28" s="15">
        <v>0</v>
      </c>
      <c r="BM28" s="15">
        <v>0</v>
      </c>
      <c r="BN28" s="15">
        <v>0</v>
      </c>
      <c r="BO28" s="15">
        <v>0</v>
      </c>
      <c r="BP28" s="15">
        <v>0</v>
      </c>
      <c r="BQ28" s="15">
        <v>0</v>
      </c>
      <c r="BR28" s="15">
        <v>0</v>
      </c>
      <c r="BS28" s="15">
        <v>0</v>
      </c>
      <c r="BT28" s="15">
        <v>0</v>
      </c>
      <c r="BU28" s="15">
        <v>0</v>
      </c>
      <c r="BV28" s="15">
        <v>0</v>
      </c>
      <c r="BW28" s="15">
        <v>0</v>
      </c>
      <c r="BX28" s="15">
        <v>0</v>
      </c>
      <c r="BY28" s="15">
        <v>0</v>
      </c>
      <c r="BZ28" s="15">
        <v>0</v>
      </c>
      <c r="CA28" s="15">
        <v>0</v>
      </c>
      <c r="CB28" s="15">
        <v>0</v>
      </c>
      <c r="CC28" s="15">
        <v>0</v>
      </c>
      <c r="CD28" s="15">
        <v>0</v>
      </c>
      <c r="CE28" s="15">
        <v>0</v>
      </c>
      <c r="CF28" s="15">
        <v>0</v>
      </c>
      <c r="CG28" s="15">
        <v>0</v>
      </c>
      <c r="CH28" s="15">
        <v>0</v>
      </c>
      <c r="CI28" s="15">
        <v>0</v>
      </c>
      <c r="CJ28" s="15">
        <v>0</v>
      </c>
      <c r="CK28" s="15">
        <v>0</v>
      </c>
      <c r="CL28" s="15">
        <v>0</v>
      </c>
      <c r="CM28" s="15">
        <v>0</v>
      </c>
      <c r="CN28" s="15">
        <v>0</v>
      </c>
      <c r="CO28" s="15">
        <v>0</v>
      </c>
      <c r="CP28" s="15">
        <v>0</v>
      </c>
      <c r="CQ28" s="15">
        <v>0</v>
      </c>
      <c r="CR28" s="15">
        <v>0</v>
      </c>
      <c r="CS28" s="15">
        <v>0</v>
      </c>
      <c r="CT28" s="15">
        <v>0</v>
      </c>
      <c r="CU28" s="15">
        <v>0</v>
      </c>
      <c r="CV28" s="15">
        <v>0</v>
      </c>
      <c r="CW28" s="15">
        <v>0</v>
      </c>
      <c r="CX28" s="15">
        <v>0</v>
      </c>
      <c r="CY28" s="15">
        <v>0</v>
      </c>
      <c r="CZ28" s="15">
        <v>0</v>
      </c>
      <c r="DA28" s="15">
        <v>0</v>
      </c>
      <c r="DB28" s="15">
        <v>0</v>
      </c>
      <c r="DC28" s="15">
        <v>0</v>
      </c>
      <c r="DD28" s="15">
        <v>0</v>
      </c>
      <c r="DE28" s="15">
        <v>0</v>
      </c>
      <c r="DF28" s="15">
        <v>0</v>
      </c>
      <c r="DG28" s="15">
        <v>0</v>
      </c>
      <c r="DH28" s="15">
        <v>0</v>
      </c>
      <c r="DI28" s="15">
        <v>0</v>
      </c>
      <c r="DJ28" s="15">
        <v>0</v>
      </c>
      <c r="DK28" s="15">
        <v>0</v>
      </c>
      <c r="DL28" s="15">
        <v>0</v>
      </c>
      <c r="DM28" s="15">
        <v>0</v>
      </c>
      <c r="DN28" s="15">
        <v>0</v>
      </c>
      <c r="DO28" s="15">
        <v>0</v>
      </c>
      <c r="DP28" s="15">
        <v>0</v>
      </c>
      <c r="DQ28" s="15">
        <v>0</v>
      </c>
      <c r="DR28" s="15">
        <v>0</v>
      </c>
      <c r="DS28" s="15">
        <v>0</v>
      </c>
      <c r="DT28" s="15">
        <v>0</v>
      </c>
      <c r="DU28" s="15">
        <v>0</v>
      </c>
      <c r="DV28" s="15">
        <v>0</v>
      </c>
      <c r="DW28" s="15">
        <v>0</v>
      </c>
      <c r="DX28" s="15">
        <v>0</v>
      </c>
      <c r="DY28" s="15">
        <v>0</v>
      </c>
      <c r="DZ28" s="15">
        <v>0</v>
      </c>
      <c r="EA28" s="15">
        <v>0</v>
      </c>
      <c r="EB28" s="15">
        <v>0</v>
      </c>
      <c r="EC28" s="15">
        <v>0</v>
      </c>
      <c r="ED28" s="15">
        <v>0</v>
      </c>
      <c r="EE28" s="15">
        <v>0</v>
      </c>
      <c r="EF28" s="15">
        <v>0</v>
      </c>
      <c r="EG28" s="15">
        <v>0</v>
      </c>
      <c r="EH28" s="15">
        <v>0</v>
      </c>
      <c r="EI28" s="15">
        <v>0</v>
      </c>
      <c r="EJ28" s="15">
        <v>0</v>
      </c>
      <c r="EK28" s="15">
        <v>0</v>
      </c>
      <c r="EL28" s="15">
        <v>0</v>
      </c>
      <c r="EM28" s="15">
        <v>0</v>
      </c>
      <c r="EN28" s="15">
        <v>0</v>
      </c>
      <c r="EO28" s="15">
        <v>0</v>
      </c>
      <c r="EP28" s="15">
        <v>0</v>
      </c>
      <c r="EQ28" s="15">
        <v>0</v>
      </c>
      <c r="ER28" s="15">
        <v>0</v>
      </c>
      <c r="ES28" s="15">
        <v>0</v>
      </c>
      <c r="ET28" s="15">
        <v>0</v>
      </c>
      <c r="EU28" s="15">
        <v>0</v>
      </c>
      <c r="EV28" s="15">
        <v>0</v>
      </c>
      <c r="EW28" s="15">
        <v>0</v>
      </c>
      <c r="EX28" s="15">
        <v>0</v>
      </c>
      <c r="EY28" s="15">
        <v>0</v>
      </c>
      <c r="EZ28" s="15">
        <v>0</v>
      </c>
      <c r="FA28" s="15">
        <v>0</v>
      </c>
      <c r="FB28" s="15">
        <v>0</v>
      </c>
      <c r="FC28" s="15">
        <v>0</v>
      </c>
      <c r="FD28" s="15">
        <v>0</v>
      </c>
      <c r="FE28" s="15">
        <v>0</v>
      </c>
      <c r="FF28" s="15">
        <v>0</v>
      </c>
      <c r="FG28" s="15">
        <v>0</v>
      </c>
      <c r="FH28" s="15">
        <v>0</v>
      </c>
      <c r="FI28" s="15">
        <v>0</v>
      </c>
      <c r="FJ28" s="15">
        <v>0</v>
      </c>
      <c r="FK28" s="15">
        <v>0</v>
      </c>
      <c r="FL28" s="15">
        <v>0</v>
      </c>
      <c r="FM28" s="15">
        <v>0</v>
      </c>
      <c r="FN28" s="15">
        <v>0</v>
      </c>
      <c r="FO28" s="15">
        <v>0</v>
      </c>
      <c r="FP28" s="15">
        <v>0</v>
      </c>
      <c r="FQ28" s="15">
        <v>0</v>
      </c>
      <c r="FR28" s="15">
        <v>0</v>
      </c>
      <c r="FS28" s="15">
        <v>0</v>
      </c>
      <c r="FT28" s="15">
        <v>0</v>
      </c>
      <c r="FU28" s="15">
        <v>0</v>
      </c>
      <c r="FV28" s="15">
        <v>0</v>
      </c>
      <c r="FW28" s="15">
        <v>0</v>
      </c>
      <c r="FX28" s="15">
        <v>0</v>
      </c>
      <c r="FY28" s="15">
        <v>0</v>
      </c>
    </row>
    <row r="29" spans="1:181" ht="39">
      <c r="A29" s="26" t="s">
        <v>121</v>
      </c>
      <c r="B29" s="17" t="s">
        <v>120</v>
      </c>
      <c r="C29" s="27" t="s">
        <v>119</v>
      </c>
      <c r="E29" s="8"/>
      <c r="F29" s="8"/>
      <c r="G29" s="8"/>
      <c r="H29" s="8"/>
      <c r="I29" s="21" t="s">
        <v>123</v>
      </c>
      <c r="J29" s="8"/>
      <c r="K29" s="8"/>
      <c r="L29" s="8"/>
      <c r="M29" s="8"/>
      <c r="N29" s="25"/>
      <c r="O29" s="30" t="s">
        <v>107</v>
      </c>
      <c r="P29" s="8"/>
      <c r="Q29" s="8"/>
      <c r="R29" s="8"/>
      <c r="S29" s="8"/>
      <c r="T29" s="25"/>
      <c r="U29" s="8"/>
      <c r="V29" s="8" t="s">
        <v>223</v>
      </c>
      <c r="W29" s="30" t="s">
        <v>224</v>
      </c>
      <c r="AC29" s="30" t="s">
        <v>373</v>
      </c>
      <c r="AD29" s="8" t="s">
        <v>186</v>
      </c>
      <c r="AH29" s="25"/>
      <c r="AI29" s="30" t="s">
        <v>107</v>
      </c>
      <c r="AJ29" s="8" t="s">
        <v>124</v>
      </c>
      <c r="AN29" s="25"/>
      <c r="AO29" s="8" t="s">
        <v>413</v>
      </c>
      <c r="AP29" s="25" t="s">
        <v>249</v>
      </c>
      <c r="AQ29" s="8" t="s">
        <v>249</v>
      </c>
      <c r="AR29" s="19"/>
      <c r="AS29" s="19"/>
      <c r="AT29" s="19"/>
      <c r="AW29" s="30" t="s">
        <v>143</v>
      </c>
      <c r="BB29" s="25"/>
      <c r="BC29" s="30" t="s">
        <v>250</v>
      </c>
      <c r="BD29" s="8" t="s">
        <v>145</v>
      </c>
      <c r="BH29" s="25"/>
      <c r="BJ29" s="25" t="s">
        <v>280</v>
      </c>
      <c r="BL29" s="19"/>
      <c r="BM29" s="19"/>
      <c r="BN29" s="19"/>
      <c r="BQ29" s="30" t="s">
        <v>104</v>
      </c>
      <c r="BR29" s="8" t="s">
        <v>122</v>
      </c>
      <c r="BV29" s="25"/>
      <c r="BW29" s="30" t="s">
        <v>124</v>
      </c>
      <c r="CB29" s="25"/>
      <c r="CD29" s="25"/>
      <c r="CK29" s="30"/>
      <c r="CP29" s="25"/>
      <c r="CQ29" s="30"/>
      <c r="CV29" s="25"/>
      <c r="CX29" s="25"/>
      <c r="DE29" s="30"/>
      <c r="DJ29" s="25"/>
      <c r="DP29" s="25"/>
      <c r="DR29" s="25"/>
      <c r="DY29" s="30"/>
      <c r="ED29" s="25"/>
      <c r="EJ29" s="25"/>
    </row>
    <row r="30" spans="1:181" s="6" customFormat="1" ht="26">
      <c r="A30" s="21" t="s">
        <v>186</v>
      </c>
      <c r="B30" s="15">
        <v>0</v>
      </c>
      <c r="C30" s="15">
        <v>0</v>
      </c>
      <c r="D30" s="15">
        <v>0</v>
      </c>
      <c r="E30" s="15">
        <v>0</v>
      </c>
      <c r="F30" s="15">
        <v>0</v>
      </c>
      <c r="G30" s="15">
        <v>0</v>
      </c>
      <c r="H30" s="15">
        <v>0</v>
      </c>
      <c r="I30" s="15">
        <v>0</v>
      </c>
      <c r="J30" s="15">
        <v>0</v>
      </c>
      <c r="K30" s="15">
        <v>0</v>
      </c>
      <c r="L30" s="15">
        <v>0</v>
      </c>
      <c r="M30" s="15">
        <v>0</v>
      </c>
      <c r="N30" s="15">
        <v>0</v>
      </c>
      <c r="O30" s="15">
        <v>0</v>
      </c>
      <c r="P30" s="31" t="s">
        <v>414</v>
      </c>
      <c r="Q30" s="15">
        <v>0</v>
      </c>
      <c r="R30" s="15">
        <v>0</v>
      </c>
      <c r="S30" s="15">
        <v>0</v>
      </c>
      <c r="T30" s="15">
        <v>0</v>
      </c>
      <c r="U30" s="15">
        <v>0</v>
      </c>
      <c r="V30" s="15">
        <v>0</v>
      </c>
      <c r="W30" s="15">
        <v>0</v>
      </c>
      <c r="X30" s="15">
        <v>0</v>
      </c>
      <c r="Y30" s="15">
        <v>0</v>
      </c>
      <c r="Z30" s="15">
        <v>0</v>
      </c>
      <c r="AA30" s="15">
        <v>0</v>
      </c>
      <c r="AB30" s="15">
        <v>0</v>
      </c>
      <c r="AC30" s="15">
        <v>0</v>
      </c>
      <c r="AD30" s="15">
        <v>0</v>
      </c>
      <c r="AE30" s="15">
        <v>0</v>
      </c>
      <c r="AF30" s="15">
        <v>0</v>
      </c>
      <c r="AG30" s="15">
        <v>0</v>
      </c>
      <c r="AH30" s="15">
        <v>0</v>
      </c>
      <c r="AI30" s="15">
        <v>0</v>
      </c>
      <c r="AJ30" s="15">
        <v>0</v>
      </c>
      <c r="AK30" s="15">
        <v>0</v>
      </c>
      <c r="AL30" s="15">
        <v>0</v>
      </c>
      <c r="AM30" s="15">
        <v>0</v>
      </c>
      <c r="AN30" s="15">
        <v>0</v>
      </c>
      <c r="AO30" s="15">
        <v>0</v>
      </c>
      <c r="AP30" s="15">
        <v>0</v>
      </c>
      <c r="AQ30" s="15">
        <v>0</v>
      </c>
      <c r="AR30" s="15">
        <v>0</v>
      </c>
      <c r="AS30" s="15">
        <v>0</v>
      </c>
      <c r="AT30" s="15">
        <v>0</v>
      </c>
      <c r="AU30" s="15">
        <v>0</v>
      </c>
      <c r="AV30" s="15">
        <v>0</v>
      </c>
      <c r="AW30" s="15">
        <v>0</v>
      </c>
      <c r="AX30" s="15">
        <v>0</v>
      </c>
      <c r="AY30" s="15">
        <v>0</v>
      </c>
      <c r="AZ30" s="15">
        <v>0</v>
      </c>
      <c r="BA30" s="15">
        <v>0</v>
      </c>
      <c r="BB30" s="15">
        <v>0</v>
      </c>
      <c r="BC30" s="15">
        <v>0</v>
      </c>
      <c r="BD30" s="15">
        <v>0</v>
      </c>
      <c r="BE30" s="15">
        <v>0</v>
      </c>
      <c r="BF30" s="15">
        <v>0</v>
      </c>
      <c r="BG30" s="15">
        <v>0</v>
      </c>
      <c r="BH30" s="15">
        <v>0</v>
      </c>
      <c r="BI30" s="15">
        <v>0</v>
      </c>
      <c r="BJ30" s="15">
        <v>0</v>
      </c>
      <c r="BK30" s="15">
        <v>0</v>
      </c>
      <c r="BL30" s="15">
        <v>0</v>
      </c>
      <c r="BM30" s="15">
        <v>0</v>
      </c>
      <c r="BN30" s="15">
        <v>0</v>
      </c>
      <c r="BO30" s="15">
        <v>0</v>
      </c>
      <c r="BP30" s="15">
        <v>0</v>
      </c>
      <c r="BQ30" s="15">
        <v>0</v>
      </c>
      <c r="BR30" s="15">
        <v>0</v>
      </c>
      <c r="BS30" s="15">
        <v>0</v>
      </c>
      <c r="BT30" s="15">
        <v>0</v>
      </c>
      <c r="BU30" s="15">
        <v>0</v>
      </c>
      <c r="BV30" s="15">
        <v>0</v>
      </c>
      <c r="BW30" s="15">
        <v>0</v>
      </c>
      <c r="BX30" s="15">
        <v>0</v>
      </c>
      <c r="BY30" s="15">
        <v>0</v>
      </c>
      <c r="BZ30" s="15">
        <v>0</v>
      </c>
      <c r="CA30" s="15">
        <v>0</v>
      </c>
      <c r="CB30" s="15">
        <v>0</v>
      </c>
      <c r="CC30" s="15">
        <v>0</v>
      </c>
      <c r="CD30" s="15">
        <v>0</v>
      </c>
      <c r="CE30" s="15">
        <v>0</v>
      </c>
      <c r="CF30" s="15">
        <v>0</v>
      </c>
      <c r="CG30" s="15">
        <v>0</v>
      </c>
      <c r="CH30" s="15">
        <v>0</v>
      </c>
      <c r="CI30" s="15">
        <v>0</v>
      </c>
      <c r="CJ30" s="15">
        <v>0</v>
      </c>
      <c r="CK30" s="15">
        <v>0</v>
      </c>
      <c r="CL30" s="15">
        <v>0</v>
      </c>
      <c r="CM30" s="15">
        <v>0</v>
      </c>
      <c r="CN30" s="15">
        <v>0</v>
      </c>
      <c r="CO30" s="15">
        <v>0</v>
      </c>
      <c r="CP30" s="15">
        <v>0</v>
      </c>
      <c r="CQ30" s="15">
        <v>0</v>
      </c>
      <c r="CR30" s="15">
        <v>0</v>
      </c>
      <c r="CS30" s="15">
        <v>0</v>
      </c>
      <c r="CT30" s="15">
        <v>0</v>
      </c>
      <c r="CU30" s="15">
        <v>0</v>
      </c>
      <c r="CV30" s="15">
        <v>0</v>
      </c>
      <c r="CW30" s="15">
        <v>0</v>
      </c>
      <c r="CX30" s="15">
        <v>0</v>
      </c>
      <c r="CY30" s="15">
        <v>0</v>
      </c>
      <c r="CZ30" s="15">
        <v>0</v>
      </c>
      <c r="DA30" s="15">
        <v>0</v>
      </c>
      <c r="DB30" s="15">
        <v>0</v>
      </c>
      <c r="DC30" s="15">
        <v>0</v>
      </c>
      <c r="DD30" s="15">
        <v>0</v>
      </c>
      <c r="DE30" s="15">
        <v>0</v>
      </c>
      <c r="DF30" s="15">
        <v>0</v>
      </c>
      <c r="DG30" s="15">
        <v>0</v>
      </c>
      <c r="DH30" s="15">
        <v>0</v>
      </c>
      <c r="DI30" s="15">
        <v>0</v>
      </c>
      <c r="DJ30" s="15">
        <v>0</v>
      </c>
      <c r="DK30" s="15">
        <v>0</v>
      </c>
      <c r="DL30" s="15">
        <v>0</v>
      </c>
      <c r="DM30" s="15">
        <v>0</v>
      </c>
      <c r="DN30" s="15">
        <v>0</v>
      </c>
      <c r="DO30" s="15">
        <v>0</v>
      </c>
      <c r="DP30" s="15">
        <v>0</v>
      </c>
      <c r="DQ30" s="15">
        <v>0</v>
      </c>
      <c r="DR30" s="15">
        <v>0</v>
      </c>
      <c r="DS30" s="15">
        <v>0</v>
      </c>
      <c r="DT30" s="15">
        <v>0</v>
      </c>
      <c r="DU30" s="15">
        <v>0</v>
      </c>
      <c r="DV30" s="15">
        <v>0</v>
      </c>
      <c r="DW30" s="15">
        <v>0</v>
      </c>
      <c r="DX30" s="15">
        <v>0</v>
      </c>
      <c r="DY30" s="15">
        <v>0</v>
      </c>
      <c r="DZ30" s="15">
        <v>0</v>
      </c>
      <c r="EA30" s="15">
        <v>0</v>
      </c>
      <c r="EB30" s="15">
        <v>0</v>
      </c>
      <c r="EC30" s="15">
        <v>0</v>
      </c>
      <c r="ED30" s="15">
        <v>0</v>
      </c>
      <c r="EE30" s="15">
        <v>0</v>
      </c>
      <c r="EF30" s="15">
        <v>0</v>
      </c>
      <c r="EG30" s="15">
        <v>0</v>
      </c>
      <c r="EH30" s="15">
        <v>0</v>
      </c>
      <c r="EI30" s="15">
        <v>0</v>
      </c>
      <c r="EJ30" s="15">
        <v>0</v>
      </c>
      <c r="EK30" s="15">
        <v>0</v>
      </c>
      <c r="EL30" s="15">
        <v>0</v>
      </c>
      <c r="EM30" s="15">
        <v>0</v>
      </c>
      <c r="EN30" s="15">
        <v>0</v>
      </c>
      <c r="EO30" s="15">
        <v>0</v>
      </c>
      <c r="EP30" s="15">
        <v>0</v>
      </c>
      <c r="EQ30" s="15">
        <v>0</v>
      </c>
      <c r="ER30" s="15">
        <v>0</v>
      </c>
      <c r="ES30" s="15">
        <v>0</v>
      </c>
      <c r="ET30" s="15">
        <v>0</v>
      </c>
      <c r="EU30" s="15">
        <v>0</v>
      </c>
      <c r="EV30" s="15">
        <v>0</v>
      </c>
      <c r="EW30" s="15">
        <v>0</v>
      </c>
      <c r="EX30" s="15">
        <v>0</v>
      </c>
      <c r="EY30" s="15">
        <v>0</v>
      </c>
      <c r="EZ30" s="15">
        <v>0</v>
      </c>
      <c r="FA30" s="15">
        <v>0</v>
      </c>
      <c r="FB30" s="15">
        <v>0</v>
      </c>
      <c r="FC30" s="15">
        <v>0</v>
      </c>
      <c r="FD30" s="15">
        <v>0</v>
      </c>
      <c r="FE30" s="15">
        <v>0</v>
      </c>
      <c r="FF30" s="15">
        <v>0</v>
      </c>
      <c r="FG30" s="15">
        <v>0</v>
      </c>
      <c r="FH30" s="15">
        <v>0</v>
      </c>
      <c r="FI30" s="15">
        <v>0</v>
      </c>
      <c r="FJ30" s="15">
        <v>0</v>
      </c>
      <c r="FK30" s="15">
        <v>0</v>
      </c>
      <c r="FL30" s="15">
        <v>0</v>
      </c>
      <c r="FM30" s="15">
        <v>0</v>
      </c>
      <c r="FN30" s="15">
        <v>0</v>
      </c>
      <c r="FO30" s="15">
        <v>0</v>
      </c>
      <c r="FP30" s="15">
        <v>0</v>
      </c>
      <c r="FQ30" s="15">
        <v>0</v>
      </c>
      <c r="FR30" s="15">
        <v>0</v>
      </c>
      <c r="FS30" s="15">
        <v>0</v>
      </c>
      <c r="FT30" s="15">
        <v>0</v>
      </c>
      <c r="FU30" s="15">
        <v>0</v>
      </c>
      <c r="FV30" s="15">
        <v>0</v>
      </c>
      <c r="FW30" s="15">
        <v>0</v>
      </c>
      <c r="FX30" s="15">
        <v>0</v>
      </c>
      <c r="FY30" s="15">
        <v>0</v>
      </c>
    </row>
    <row r="31" spans="1:181" ht="39">
      <c r="A31" s="22" t="s">
        <v>415</v>
      </c>
      <c r="B31" s="18" t="s">
        <v>58</v>
      </c>
      <c r="C31" s="24" t="s">
        <v>183</v>
      </c>
      <c r="D31" s="8"/>
      <c r="E31" s="8"/>
      <c r="F31" s="8"/>
      <c r="G31" s="8"/>
      <c r="H31" s="8"/>
      <c r="I31" s="21" t="s">
        <v>186</v>
      </c>
      <c r="J31" s="18" t="s">
        <v>187</v>
      </c>
      <c r="K31" s="18" t="s">
        <v>143</v>
      </c>
      <c r="L31" s="8"/>
      <c r="M31" s="8"/>
      <c r="N31" s="25"/>
      <c r="O31" s="8" t="s">
        <v>169</v>
      </c>
      <c r="P31" s="8"/>
      <c r="Q31" s="8"/>
      <c r="R31" s="8"/>
      <c r="S31" s="8"/>
      <c r="T31" s="25"/>
      <c r="U31" s="18" t="s">
        <v>416</v>
      </c>
      <c r="V31" s="25"/>
      <c r="AC31" s="30"/>
      <c r="AH31" s="25"/>
      <c r="AN31" s="25"/>
      <c r="AP31" s="25"/>
      <c r="AR31" s="19"/>
      <c r="AS31" s="19"/>
      <c r="AT31" s="19"/>
      <c r="AW31" s="30"/>
      <c r="BB31" s="25"/>
      <c r="BH31" s="25"/>
      <c r="BJ31" s="25"/>
      <c r="BL31" s="19"/>
      <c r="BM31" s="19"/>
      <c r="BN31" s="19"/>
      <c r="BV31" s="25"/>
      <c r="CB31" s="25"/>
    </row>
    <row r="32" spans="1:181" s="6" customFormat="1" ht="26">
      <c r="A32" s="21" t="s">
        <v>389</v>
      </c>
      <c r="B32" s="15">
        <v>0</v>
      </c>
      <c r="C32" s="15">
        <v>0</v>
      </c>
      <c r="D32" s="15">
        <v>0</v>
      </c>
      <c r="E32" s="15">
        <v>0</v>
      </c>
      <c r="F32" s="15">
        <v>0</v>
      </c>
      <c r="G32" s="15">
        <v>0</v>
      </c>
      <c r="H32" s="15">
        <v>0</v>
      </c>
      <c r="I32" s="15">
        <v>0</v>
      </c>
      <c r="J32" s="15">
        <v>0</v>
      </c>
      <c r="K32" s="15">
        <v>0</v>
      </c>
      <c r="L32" s="15">
        <v>0</v>
      </c>
      <c r="M32" s="15">
        <v>0</v>
      </c>
      <c r="N32" s="15">
        <v>0</v>
      </c>
      <c r="O32" s="15">
        <v>0</v>
      </c>
      <c r="P32" s="15">
        <v>0</v>
      </c>
      <c r="Q32" s="15">
        <v>0</v>
      </c>
      <c r="R32" s="15">
        <v>0</v>
      </c>
      <c r="S32" s="15">
        <v>0</v>
      </c>
      <c r="T32" s="15">
        <v>0</v>
      </c>
      <c r="U32" s="15">
        <v>0</v>
      </c>
      <c r="V32" s="15">
        <v>0</v>
      </c>
      <c r="W32" s="15">
        <v>0</v>
      </c>
      <c r="X32" s="15">
        <v>0</v>
      </c>
      <c r="Y32" s="15">
        <v>0</v>
      </c>
      <c r="Z32" s="15">
        <v>0</v>
      </c>
      <c r="AA32" s="15">
        <v>0</v>
      </c>
      <c r="AB32" s="15">
        <v>0</v>
      </c>
      <c r="AC32" s="15">
        <v>0</v>
      </c>
      <c r="AD32" s="15">
        <v>0</v>
      </c>
      <c r="AE32" s="15">
        <v>0</v>
      </c>
      <c r="AF32" s="15">
        <v>0</v>
      </c>
      <c r="AG32" s="15">
        <v>0</v>
      </c>
      <c r="AH32" s="15">
        <v>0</v>
      </c>
      <c r="AI32" s="15">
        <v>0</v>
      </c>
      <c r="AJ32" s="15">
        <v>0</v>
      </c>
      <c r="AK32" s="15">
        <v>0</v>
      </c>
      <c r="AL32" s="15">
        <v>0</v>
      </c>
      <c r="AM32" s="15">
        <v>0</v>
      </c>
      <c r="AN32" s="15">
        <v>0</v>
      </c>
      <c r="AO32" s="15">
        <v>0</v>
      </c>
      <c r="AP32" s="15">
        <v>0</v>
      </c>
      <c r="AQ32" s="15">
        <v>0</v>
      </c>
      <c r="AR32" s="15">
        <v>0</v>
      </c>
      <c r="AS32" s="15">
        <v>0</v>
      </c>
      <c r="AT32" s="15">
        <v>0</v>
      </c>
      <c r="AU32" s="15">
        <v>0</v>
      </c>
      <c r="AV32" s="15">
        <v>0</v>
      </c>
      <c r="AW32" s="15">
        <v>0</v>
      </c>
      <c r="AX32" s="15">
        <v>0</v>
      </c>
      <c r="AY32" s="15">
        <v>0</v>
      </c>
      <c r="AZ32" s="15">
        <v>0</v>
      </c>
      <c r="BA32" s="15">
        <v>0</v>
      </c>
      <c r="BB32" s="15">
        <v>0</v>
      </c>
      <c r="BC32" s="15">
        <v>0</v>
      </c>
      <c r="BD32" s="15">
        <v>0</v>
      </c>
      <c r="BE32" s="15">
        <v>0</v>
      </c>
      <c r="BF32" s="15">
        <v>0</v>
      </c>
      <c r="BG32" s="15">
        <v>0</v>
      </c>
      <c r="BH32" s="15">
        <v>0</v>
      </c>
      <c r="BI32" s="15">
        <v>0</v>
      </c>
      <c r="BJ32" s="15">
        <v>0</v>
      </c>
      <c r="BK32" s="15">
        <v>0</v>
      </c>
      <c r="BL32" s="15">
        <v>0</v>
      </c>
      <c r="BM32" s="15">
        <v>0</v>
      </c>
      <c r="BN32" s="15">
        <v>0</v>
      </c>
      <c r="BO32" s="15">
        <v>0</v>
      </c>
      <c r="BP32" s="15">
        <v>0</v>
      </c>
      <c r="BQ32" s="15">
        <v>0</v>
      </c>
      <c r="BR32" s="15">
        <v>0</v>
      </c>
      <c r="BS32" s="15">
        <v>0</v>
      </c>
      <c r="BT32" s="15">
        <v>0</v>
      </c>
      <c r="BU32" s="15">
        <v>0</v>
      </c>
      <c r="BV32" s="15">
        <v>0</v>
      </c>
      <c r="BW32" s="15">
        <v>0</v>
      </c>
      <c r="BX32" s="15">
        <v>0</v>
      </c>
      <c r="BY32" s="15">
        <v>0</v>
      </c>
      <c r="BZ32" s="15">
        <v>0</v>
      </c>
      <c r="CA32" s="15">
        <v>0</v>
      </c>
      <c r="CB32" s="15">
        <v>0</v>
      </c>
      <c r="CC32" s="15">
        <v>0</v>
      </c>
      <c r="CD32" s="15">
        <v>0</v>
      </c>
      <c r="CE32" s="15">
        <v>0</v>
      </c>
      <c r="CF32" s="15">
        <v>0</v>
      </c>
      <c r="CG32" s="15">
        <v>0</v>
      </c>
      <c r="CH32" s="15">
        <v>0</v>
      </c>
      <c r="CI32" s="15">
        <v>0</v>
      </c>
      <c r="CJ32" s="15">
        <v>0</v>
      </c>
      <c r="CK32" s="15">
        <v>0</v>
      </c>
      <c r="CL32" s="15">
        <v>0</v>
      </c>
      <c r="CM32" s="15">
        <v>0</v>
      </c>
      <c r="CN32" s="15">
        <v>0</v>
      </c>
      <c r="CO32" s="15">
        <v>0</v>
      </c>
      <c r="CP32" s="15">
        <v>0</v>
      </c>
      <c r="CQ32" s="15">
        <v>0</v>
      </c>
      <c r="CR32" s="15">
        <v>0</v>
      </c>
      <c r="CS32" s="15">
        <v>0</v>
      </c>
      <c r="CT32" s="15">
        <v>0</v>
      </c>
      <c r="CU32" s="15">
        <v>0</v>
      </c>
      <c r="CV32" s="15">
        <v>0</v>
      </c>
      <c r="CW32" s="15">
        <v>0</v>
      </c>
      <c r="CX32" s="15">
        <v>0</v>
      </c>
      <c r="CY32" s="15">
        <v>0</v>
      </c>
      <c r="CZ32" s="15">
        <v>0</v>
      </c>
      <c r="DA32" s="15">
        <v>0</v>
      </c>
      <c r="DB32" s="15">
        <v>0</v>
      </c>
      <c r="DC32" s="15">
        <v>0</v>
      </c>
      <c r="DD32" s="15">
        <v>0</v>
      </c>
      <c r="DE32" s="15">
        <v>0</v>
      </c>
      <c r="DF32" s="15">
        <v>0</v>
      </c>
      <c r="DG32" s="15">
        <v>0</v>
      </c>
      <c r="DH32" s="15">
        <v>0</v>
      </c>
      <c r="DI32" s="15">
        <v>0</v>
      </c>
      <c r="DJ32" s="15">
        <v>0</v>
      </c>
      <c r="DK32" s="15">
        <v>0</v>
      </c>
      <c r="DL32" s="15">
        <v>0</v>
      </c>
      <c r="DM32" s="15">
        <v>0</v>
      </c>
      <c r="DN32" s="15">
        <v>0</v>
      </c>
      <c r="DO32" s="15">
        <v>0</v>
      </c>
      <c r="DP32" s="15">
        <v>0</v>
      </c>
      <c r="DQ32" s="15">
        <v>0</v>
      </c>
      <c r="DR32" s="15">
        <v>0</v>
      </c>
      <c r="DS32" s="15">
        <v>0</v>
      </c>
      <c r="DT32" s="15">
        <v>0</v>
      </c>
      <c r="DU32" s="15">
        <v>0</v>
      </c>
      <c r="DV32" s="15">
        <v>0</v>
      </c>
      <c r="DW32" s="15">
        <v>0</v>
      </c>
      <c r="DX32" s="15">
        <v>0</v>
      </c>
      <c r="DY32" s="15">
        <v>0</v>
      </c>
      <c r="DZ32" s="15">
        <v>0</v>
      </c>
      <c r="EA32" s="15">
        <v>0</v>
      </c>
      <c r="EB32" s="15">
        <v>0</v>
      </c>
      <c r="EC32" s="15">
        <v>0</v>
      </c>
      <c r="ED32" s="15">
        <v>0</v>
      </c>
      <c r="EE32" s="15">
        <v>0</v>
      </c>
      <c r="EF32" s="15">
        <v>0</v>
      </c>
      <c r="EG32" s="15">
        <v>0</v>
      </c>
      <c r="EH32" s="15">
        <v>0</v>
      </c>
      <c r="EI32" s="15">
        <v>0</v>
      </c>
      <c r="EJ32" s="15">
        <v>0</v>
      </c>
      <c r="EK32" s="15">
        <v>0</v>
      </c>
      <c r="EL32" s="15">
        <v>0</v>
      </c>
      <c r="EM32" s="15">
        <v>0</v>
      </c>
      <c r="EN32" s="15">
        <v>0</v>
      </c>
      <c r="EO32" s="15">
        <v>0</v>
      </c>
      <c r="EP32" s="15">
        <v>0</v>
      </c>
      <c r="EQ32" s="15">
        <v>0</v>
      </c>
      <c r="ER32" s="15">
        <v>0</v>
      </c>
      <c r="ES32" s="15">
        <v>0</v>
      </c>
      <c r="ET32" s="15">
        <v>0</v>
      </c>
      <c r="EU32" s="15">
        <v>0</v>
      </c>
      <c r="EV32" s="15">
        <v>0</v>
      </c>
      <c r="EW32" s="15">
        <v>0</v>
      </c>
      <c r="EX32" s="15">
        <v>0</v>
      </c>
      <c r="EY32" s="15">
        <v>0</v>
      </c>
      <c r="EZ32" s="15">
        <v>0</v>
      </c>
      <c r="FA32" s="15">
        <v>0</v>
      </c>
      <c r="FB32" s="15">
        <v>0</v>
      </c>
      <c r="FC32" s="15">
        <v>0</v>
      </c>
      <c r="FD32" s="15">
        <v>0</v>
      </c>
      <c r="FE32" s="15">
        <v>0</v>
      </c>
      <c r="FF32" s="15">
        <v>0</v>
      </c>
      <c r="FG32" s="15">
        <v>0</v>
      </c>
      <c r="FH32" s="15">
        <v>0</v>
      </c>
      <c r="FI32" s="15">
        <v>0</v>
      </c>
      <c r="FJ32" s="15">
        <v>0</v>
      </c>
      <c r="FK32" s="15">
        <v>0</v>
      </c>
      <c r="FL32" s="15">
        <v>0</v>
      </c>
      <c r="FM32" s="15">
        <v>0</v>
      </c>
      <c r="FN32" s="15">
        <v>0</v>
      </c>
      <c r="FO32" s="15">
        <v>0</v>
      </c>
      <c r="FP32" s="15">
        <v>0</v>
      </c>
      <c r="FQ32" s="15">
        <v>0</v>
      </c>
      <c r="FR32" s="15">
        <v>0</v>
      </c>
      <c r="FS32" s="15">
        <v>0</v>
      </c>
      <c r="FT32" s="15">
        <v>0</v>
      </c>
      <c r="FU32" s="15">
        <v>0</v>
      </c>
      <c r="FV32" s="15">
        <v>0</v>
      </c>
      <c r="FW32" s="15">
        <v>0</v>
      </c>
      <c r="FX32" s="15">
        <v>0</v>
      </c>
      <c r="FY32" s="15">
        <v>0</v>
      </c>
    </row>
    <row r="33" spans="1:181" ht="78">
      <c r="A33" s="20" t="s">
        <v>417</v>
      </c>
      <c r="B33" s="17" t="s">
        <v>109</v>
      </c>
      <c r="C33" s="18" t="s">
        <v>418</v>
      </c>
      <c r="D33" s="8"/>
      <c r="E33" s="8"/>
      <c r="F33" s="8"/>
      <c r="G33" s="8"/>
      <c r="H33" s="8"/>
      <c r="I33" s="21" t="s">
        <v>113</v>
      </c>
      <c r="J33" s="18" t="s">
        <v>114</v>
      </c>
      <c r="K33" s="8"/>
      <c r="L33" s="8"/>
      <c r="M33" s="8"/>
      <c r="N33" s="25"/>
      <c r="O33" s="8" t="s">
        <v>115</v>
      </c>
      <c r="P33" s="8" t="s">
        <v>95</v>
      </c>
      <c r="Q33" s="8"/>
      <c r="R33" s="8"/>
      <c r="S33" s="8"/>
      <c r="T33" s="25"/>
      <c r="U33" s="18" t="s">
        <v>324</v>
      </c>
      <c r="V33" s="25" t="s">
        <v>291</v>
      </c>
      <c r="AC33" s="30" t="s">
        <v>197</v>
      </c>
      <c r="AH33" s="25"/>
      <c r="AI33" s="8" t="s">
        <v>115</v>
      </c>
      <c r="AN33" s="25"/>
      <c r="AO33" s="8" t="s">
        <v>293</v>
      </c>
      <c r="AP33" s="8" t="s">
        <v>136</v>
      </c>
      <c r="AQ33" s="8" t="s">
        <v>133</v>
      </c>
      <c r="AR33" s="19"/>
      <c r="AS33" s="6"/>
      <c r="AW33" s="8" t="s">
        <v>419</v>
      </c>
      <c r="AX33" s="8" t="s">
        <v>420</v>
      </c>
      <c r="AY33" s="8" t="s">
        <v>141</v>
      </c>
      <c r="AZ33" s="8" t="s">
        <v>343</v>
      </c>
      <c r="BA33" s="8" t="s">
        <v>143</v>
      </c>
      <c r="BC33" s="8" t="s">
        <v>115</v>
      </c>
      <c r="BD33" s="8" t="s">
        <v>145</v>
      </c>
    </row>
    <row r="34" spans="1:181" s="6" customFormat="1">
      <c r="A34" s="21" t="s">
        <v>176</v>
      </c>
      <c r="B34" s="15">
        <v>0</v>
      </c>
      <c r="C34" s="15">
        <v>0</v>
      </c>
      <c r="D34" s="15">
        <v>0</v>
      </c>
      <c r="E34" s="15">
        <v>0</v>
      </c>
      <c r="F34" s="15">
        <v>0</v>
      </c>
      <c r="G34" s="15">
        <v>0</v>
      </c>
      <c r="H34" s="15">
        <v>0</v>
      </c>
      <c r="I34" s="15">
        <v>0</v>
      </c>
      <c r="J34" s="15">
        <v>0</v>
      </c>
      <c r="K34" s="15">
        <v>0</v>
      </c>
      <c r="L34" s="15">
        <v>0</v>
      </c>
      <c r="M34" s="15">
        <v>0</v>
      </c>
      <c r="N34" s="15">
        <v>0</v>
      </c>
      <c r="O34" s="15">
        <v>0</v>
      </c>
      <c r="P34" s="15">
        <v>0</v>
      </c>
      <c r="Q34" s="15">
        <v>0</v>
      </c>
      <c r="R34" s="15">
        <v>0</v>
      </c>
      <c r="S34" s="15">
        <v>0</v>
      </c>
      <c r="T34" s="15">
        <v>0</v>
      </c>
      <c r="U34" s="15">
        <v>0</v>
      </c>
      <c r="V34" s="15">
        <v>0</v>
      </c>
      <c r="W34" s="15">
        <v>0</v>
      </c>
      <c r="X34" s="15">
        <v>0</v>
      </c>
      <c r="Y34" s="15">
        <v>0</v>
      </c>
      <c r="Z34" s="15">
        <v>0</v>
      </c>
      <c r="AA34" s="15">
        <v>0</v>
      </c>
      <c r="AB34" s="15">
        <v>0</v>
      </c>
      <c r="AC34" s="15">
        <v>0</v>
      </c>
      <c r="AD34" s="15">
        <v>0</v>
      </c>
      <c r="AE34" s="15">
        <v>0</v>
      </c>
      <c r="AF34" s="15">
        <v>0</v>
      </c>
      <c r="AG34" s="15">
        <v>0</v>
      </c>
      <c r="AH34" s="15">
        <v>0</v>
      </c>
      <c r="AI34" s="15">
        <v>0</v>
      </c>
      <c r="AJ34" s="15">
        <v>0</v>
      </c>
      <c r="AK34" s="15">
        <v>0</v>
      </c>
      <c r="AL34" s="15">
        <v>0</v>
      </c>
      <c r="AM34" s="15">
        <v>0</v>
      </c>
      <c r="AN34" s="15">
        <v>0</v>
      </c>
      <c r="AO34" s="15">
        <v>0</v>
      </c>
      <c r="AP34" s="15">
        <v>0</v>
      </c>
      <c r="AQ34" s="15">
        <v>0</v>
      </c>
      <c r="AR34" s="15">
        <v>0</v>
      </c>
      <c r="AS34" s="15">
        <v>0</v>
      </c>
      <c r="AT34" s="15">
        <v>0</v>
      </c>
      <c r="AU34" s="15">
        <v>0</v>
      </c>
      <c r="AV34" s="15">
        <v>0</v>
      </c>
      <c r="AW34" s="15">
        <v>0</v>
      </c>
      <c r="AX34" s="15">
        <v>0</v>
      </c>
      <c r="AY34" s="15">
        <v>0</v>
      </c>
      <c r="AZ34" s="15">
        <v>0</v>
      </c>
      <c r="BA34" s="15">
        <v>0</v>
      </c>
      <c r="BB34" s="15">
        <v>0</v>
      </c>
      <c r="BC34" s="15">
        <v>0</v>
      </c>
      <c r="BD34" s="15">
        <v>0</v>
      </c>
      <c r="BE34" s="15">
        <v>0</v>
      </c>
      <c r="BF34" s="15">
        <v>0</v>
      </c>
      <c r="BG34" s="15">
        <v>0</v>
      </c>
      <c r="BH34" s="15">
        <v>0</v>
      </c>
      <c r="BI34" s="15">
        <v>0</v>
      </c>
      <c r="BJ34" s="15">
        <v>0</v>
      </c>
      <c r="BK34" s="15">
        <v>0</v>
      </c>
      <c r="BL34" s="15">
        <v>0</v>
      </c>
      <c r="BM34" s="15">
        <v>0</v>
      </c>
      <c r="BN34" s="15">
        <v>0</v>
      </c>
      <c r="BO34" s="15">
        <v>0</v>
      </c>
      <c r="BP34" s="15">
        <v>0</v>
      </c>
      <c r="BQ34" s="15">
        <v>0</v>
      </c>
      <c r="BR34" s="15">
        <v>0</v>
      </c>
      <c r="BS34" s="15">
        <v>0</v>
      </c>
      <c r="BT34" s="15">
        <v>0</v>
      </c>
      <c r="BU34" s="15">
        <v>0</v>
      </c>
      <c r="BV34" s="15">
        <v>0</v>
      </c>
      <c r="BW34" s="15">
        <v>0</v>
      </c>
      <c r="BX34" s="15">
        <v>0</v>
      </c>
      <c r="BY34" s="15">
        <v>0</v>
      </c>
      <c r="BZ34" s="15">
        <v>0</v>
      </c>
      <c r="CA34" s="15">
        <v>0</v>
      </c>
      <c r="CB34" s="15">
        <v>0</v>
      </c>
      <c r="CC34" s="15">
        <v>0</v>
      </c>
      <c r="CD34" s="15">
        <v>0</v>
      </c>
      <c r="CE34" s="15">
        <v>0</v>
      </c>
      <c r="CF34" s="15">
        <v>0</v>
      </c>
      <c r="CG34" s="15">
        <v>0</v>
      </c>
      <c r="CH34" s="15">
        <v>0</v>
      </c>
      <c r="CI34" s="15">
        <v>0</v>
      </c>
      <c r="CJ34" s="15">
        <v>0</v>
      </c>
      <c r="CK34" s="15">
        <v>0</v>
      </c>
      <c r="CL34" s="15">
        <v>0</v>
      </c>
      <c r="CM34" s="15">
        <v>0</v>
      </c>
      <c r="CN34" s="15">
        <v>0</v>
      </c>
      <c r="CO34" s="15">
        <v>0</v>
      </c>
      <c r="CP34" s="15">
        <v>0</v>
      </c>
      <c r="CQ34" s="15">
        <v>0</v>
      </c>
      <c r="CR34" s="15">
        <v>0</v>
      </c>
      <c r="CS34" s="15">
        <v>0</v>
      </c>
      <c r="CT34" s="15">
        <v>0</v>
      </c>
      <c r="CU34" s="15">
        <v>0</v>
      </c>
      <c r="CV34" s="15">
        <v>0</v>
      </c>
      <c r="CW34" s="15">
        <v>0</v>
      </c>
      <c r="CX34" s="15">
        <v>0</v>
      </c>
      <c r="CY34" s="15">
        <v>0</v>
      </c>
      <c r="CZ34" s="15">
        <v>0</v>
      </c>
      <c r="DA34" s="15">
        <v>0</v>
      </c>
      <c r="DB34" s="15">
        <v>0</v>
      </c>
      <c r="DC34" s="15">
        <v>0</v>
      </c>
      <c r="DD34" s="15">
        <v>0</v>
      </c>
      <c r="DE34" s="15">
        <v>0</v>
      </c>
      <c r="DF34" s="15">
        <v>0</v>
      </c>
      <c r="DG34" s="15">
        <v>0</v>
      </c>
      <c r="DH34" s="15">
        <v>0</v>
      </c>
      <c r="DI34" s="15">
        <v>0</v>
      </c>
      <c r="DJ34" s="15">
        <v>0</v>
      </c>
      <c r="DK34" s="15">
        <v>0</v>
      </c>
      <c r="DL34" s="15">
        <v>0</v>
      </c>
      <c r="DM34" s="15">
        <v>0</v>
      </c>
      <c r="DN34" s="15">
        <v>0</v>
      </c>
      <c r="DO34" s="15">
        <v>0</v>
      </c>
      <c r="DP34" s="15">
        <v>0</v>
      </c>
      <c r="DQ34" s="15">
        <v>0</v>
      </c>
      <c r="DR34" s="15">
        <v>0</v>
      </c>
      <c r="DS34" s="15">
        <v>0</v>
      </c>
      <c r="DT34" s="15">
        <v>0</v>
      </c>
      <c r="DU34" s="15">
        <v>0</v>
      </c>
      <c r="DV34" s="15">
        <v>0</v>
      </c>
      <c r="DW34" s="15">
        <v>0</v>
      </c>
      <c r="DX34" s="15">
        <v>0</v>
      </c>
      <c r="DY34" s="15">
        <v>0</v>
      </c>
      <c r="DZ34" s="15">
        <v>0</v>
      </c>
      <c r="EA34" s="15">
        <v>0</v>
      </c>
      <c r="EB34" s="15">
        <v>0</v>
      </c>
      <c r="EC34" s="15">
        <v>0</v>
      </c>
      <c r="ED34" s="15">
        <v>0</v>
      </c>
      <c r="EE34" s="15">
        <v>0</v>
      </c>
      <c r="EF34" s="15">
        <v>0</v>
      </c>
      <c r="EG34" s="15">
        <v>0</v>
      </c>
      <c r="EH34" s="15">
        <v>0</v>
      </c>
      <c r="EI34" s="15">
        <v>0</v>
      </c>
      <c r="EJ34" s="15">
        <v>0</v>
      </c>
      <c r="EK34" s="15">
        <v>0</v>
      </c>
      <c r="EL34" s="15">
        <v>0</v>
      </c>
      <c r="EM34" s="15">
        <v>0</v>
      </c>
      <c r="EN34" s="15">
        <v>0</v>
      </c>
      <c r="EO34" s="15">
        <v>0</v>
      </c>
      <c r="EP34" s="15">
        <v>0</v>
      </c>
      <c r="EQ34" s="15">
        <v>0</v>
      </c>
      <c r="ER34" s="15">
        <v>0</v>
      </c>
      <c r="ES34" s="15">
        <v>0</v>
      </c>
      <c r="ET34" s="15">
        <v>0</v>
      </c>
      <c r="EU34" s="15">
        <v>0</v>
      </c>
      <c r="EV34" s="15">
        <v>0</v>
      </c>
      <c r="EW34" s="15">
        <v>0</v>
      </c>
      <c r="EX34" s="15">
        <v>0</v>
      </c>
      <c r="EY34" s="15">
        <v>0</v>
      </c>
      <c r="EZ34" s="15">
        <v>0</v>
      </c>
      <c r="FA34" s="15">
        <v>0</v>
      </c>
      <c r="FB34" s="15">
        <v>0</v>
      </c>
      <c r="FC34" s="15">
        <v>0</v>
      </c>
      <c r="FD34" s="15">
        <v>0</v>
      </c>
      <c r="FE34" s="15">
        <v>0</v>
      </c>
      <c r="FF34" s="15">
        <v>0</v>
      </c>
      <c r="FG34" s="15">
        <v>0</v>
      </c>
      <c r="FH34" s="15">
        <v>0</v>
      </c>
      <c r="FI34" s="15">
        <v>0</v>
      </c>
      <c r="FJ34" s="15">
        <v>0</v>
      </c>
      <c r="FK34" s="15">
        <v>0</v>
      </c>
      <c r="FL34" s="15">
        <v>0</v>
      </c>
      <c r="FM34" s="15">
        <v>0</v>
      </c>
      <c r="FN34" s="15">
        <v>0</v>
      </c>
      <c r="FO34" s="15">
        <v>0</v>
      </c>
      <c r="FP34" s="15">
        <v>0</v>
      </c>
      <c r="FQ34" s="15">
        <v>0</v>
      </c>
      <c r="FR34" s="15">
        <v>0</v>
      </c>
      <c r="FS34" s="15">
        <v>0</v>
      </c>
      <c r="FT34" s="15">
        <v>0</v>
      </c>
      <c r="FU34" s="15">
        <v>0</v>
      </c>
      <c r="FV34" s="15">
        <v>0</v>
      </c>
      <c r="FW34" s="15">
        <v>0</v>
      </c>
      <c r="FX34" s="15">
        <v>0</v>
      </c>
      <c r="FY34" s="15">
        <v>0</v>
      </c>
    </row>
    <row r="35" spans="1:181" ht="39">
      <c r="A35" s="21" t="s">
        <v>139</v>
      </c>
      <c r="B35" s="17" t="s">
        <v>421</v>
      </c>
      <c r="C35" s="18" t="s">
        <v>133</v>
      </c>
      <c r="D35" s="8"/>
      <c r="E35" s="8"/>
      <c r="F35" s="8"/>
      <c r="G35" s="8"/>
      <c r="H35" s="8"/>
      <c r="I35" s="21" t="s">
        <v>387</v>
      </c>
      <c r="J35" s="18" t="s">
        <v>388</v>
      </c>
      <c r="K35" s="18" t="s">
        <v>141</v>
      </c>
      <c r="L35" s="18" t="s">
        <v>389</v>
      </c>
      <c r="M35" s="18" t="s">
        <v>143</v>
      </c>
      <c r="N35" s="25"/>
      <c r="O35" s="8" t="s">
        <v>144</v>
      </c>
      <c r="P35" s="8"/>
      <c r="Q35" s="8"/>
      <c r="R35" s="8"/>
      <c r="S35" s="8"/>
      <c r="T35" s="25"/>
      <c r="U35" s="8"/>
      <c r="V35" s="25"/>
      <c r="AC35" s="30"/>
      <c r="AH35" s="25"/>
      <c r="AN35" s="25"/>
      <c r="AR35" s="19"/>
      <c r="AS35" s="6"/>
      <c r="AW35" s="30"/>
      <c r="BB35" s="25"/>
      <c r="BH35" s="25"/>
    </row>
    <row r="36" spans="1:181" ht="26">
      <c r="A36" s="22" t="s">
        <v>128</v>
      </c>
      <c r="B36" s="27" t="s">
        <v>345</v>
      </c>
      <c r="C36" s="8"/>
      <c r="D36" s="8"/>
      <c r="E36" s="8"/>
      <c r="F36" s="8"/>
      <c r="G36" s="8"/>
      <c r="H36" s="8"/>
      <c r="I36" s="21" t="s">
        <v>292</v>
      </c>
      <c r="J36" s="8"/>
      <c r="K36" s="8"/>
      <c r="L36" s="8"/>
      <c r="M36" s="8"/>
      <c r="N36" s="25"/>
      <c r="O36" s="8" t="s">
        <v>115</v>
      </c>
      <c r="P36" s="8"/>
      <c r="Q36" s="8"/>
      <c r="R36" s="8"/>
      <c r="S36" s="8"/>
      <c r="T36" s="25"/>
      <c r="U36" s="34" t="s">
        <v>422</v>
      </c>
      <c r="V36" s="25" t="s">
        <v>127</v>
      </c>
      <c r="W36" s="8" t="s">
        <v>126</v>
      </c>
      <c r="X36" s="19"/>
      <c r="Y36" s="19"/>
      <c r="Z36" s="19"/>
      <c r="AC36" s="30" t="s">
        <v>129</v>
      </c>
      <c r="AH36" s="25"/>
      <c r="AI36" s="8" t="s">
        <v>115</v>
      </c>
      <c r="AN36" s="25"/>
      <c r="AO36" s="36" t="s">
        <v>422</v>
      </c>
      <c r="AP36" s="8" t="s">
        <v>159</v>
      </c>
      <c r="AQ36" s="8" t="s">
        <v>423</v>
      </c>
      <c r="AW36" s="30" t="s">
        <v>138</v>
      </c>
      <c r="BB36" s="25"/>
      <c r="BC36" s="8" t="s">
        <v>115</v>
      </c>
      <c r="BH36" s="25"/>
    </row>
    <row r="37" spans="1:181" ht="39">
      <c r="A37" s="22" t="s">
        <v>424</v>
      </c>
      <c r="B37" s="24" t="s">
        <v>265</v>
      </c>
      <c r="C37" s="8"/>
      <c r="D37" s="8"/>
      <c r="E37" s="8"/>
      <c r="F37" s="8"/>
      <c r="G37" s="8"/>
      <c r="H37" s="8"/>
      <c r="I37" s="23" t="s">
        <v>121</v>
      </c>
      <c r="J37" s="18" t="s">
        <v>371</v>
      </c>
      <c r="K37" s="18" t="s">
        <v>268</v>
      </c>
      <c r="L37" s="27" t="s">
        <v>105</v>
      </c>
      <c r="M37" s="18" t="s">
        <v>425</v>
      </c>
      <c r="N37" s="17" t="s">
        <v>359</v>
      </c>
      <c r="O37" s="18" t="s">
        <v>400</v>
      </c>
      <c r="P37" s="8"/>
      <c r="Q37" s="8"/>
      <c r="R37" s="8"/>
      <c r="S37" s="8"/>
      <c r="T37" s="25"/>
      <c r="U37" s="18" t="s">
        <v>426</v>
      </c>
      <c r="V37" s="25" t="s">
        <v>271</v>
      </c>
      <c r="W37" s="8" t="s">
        <v>272</v>
      </c>
      <c r="AC37" s="14" t="s">
        <v>274</v>
      </c>
      <c r="AD37" s="8" t="s">
        <v>175</v>
      </c>
      <c r="AE37" s="19" t="s">
        <v>275</v>
      </c>
      <c r="AF37" s="19"/>
      <c r="AH37" s="25"/>
      <c r="AI37" s="19" t="s">
        <v>255</v>
      </c>
      <c r="AN37" s="25"/>
      <c r="AO37" s="8" t="s">
        <v>427</v>
      </c>
      <c r="AP37" s="25"/>
      <c r="AW37" s="30"/>
      <c r="BB37" s="25"/>
      <c r="BH37" s="25"/>
    </row>
    <row r="38" spans="1:181" ht="39">
      <c r="A38" s="20" t="s">
        <v>346</v>
      </c>
      <c r="B38" s="17" t="s">
        <v>428</v>
      </c>
      <c r="C38" s="8"/>
      <c r="D38" s="8"/>
      <c r="E38" s="8"/>
      <c r="F38" s="8"/>
      <c r="G38" s="8"/>
      <c r="H38" s="25"/>
      <c r="I38" s="21" t="s">
        <v>191</v>
      </c>
      <c r="J38" s="8"/>
      <c r="K38" s="8"/>
      <c r="L38" s="8"/>
      <c r="M38" s="8"/>
      <c r="N38" s="25"/>
      <c r="O38" s="30" t="s">
        <v>192</v>
      </c>
      <c r="P38" s="8"/>
      <c r="Q38" s="8"/>
      <c r="R38" s="8"/>
      <c r="S38" s="8"/>
      <c r="T38" s="25"/>
      <c r="U38" s="8"/>
      <c r="V38" s="8" t="s">
        <v>271</v>
      </c>
      <c r="W38" s="30" t="s">
        <v>272</v>
      </c>
      <c r="AC38" s="19" t="s">
        <v>274</v>
      </c>
      <c r="AD38" s="8" t="s">
        <v>175</v>
      </c>
      <c r="AE38" s="19" t="s">
        <v>275</v>
      </c>
      <c r="AF38" s="19"/>
      <c r="AH38" s="25"/>
      <c r="AI38" s="19" t="s">
        <v>192</v>
      </c>
      <c r="AN38" s="25"/>
      <c r="AO38" s="8" t="s">
        <v>427</v>
      </c>
    </row>
    <row r="39" spans="1:181" ht="52">
      <c r="A39" s="20" t="s">
        <v>429</v>
      </c>
      <c r="B39" s="18" t="s">
        <v>396</v>
      </c>
      <c r="C39" s="21" t="s">
        <v>397</v>
      </c>
      <c r="D39" s="8"/>
      <c r="E39" s="8"/>
      <c r="F39" s="8"/>
      <c r="G39" s="8"/>
      <c r="H39" s="8"/>
      <c r="I39" s="21" t="s">
        <v>220</v>
      </c>
      <c r="J39" s="18" t="s">
        <v>399</v>
      </c>
      <c r="K39" s="18" t="s">
        <v>361</v>
      </c>
      <c r="L39" s="8"/>
      <c r="M39" s="8"/>
      <c r="N39" s="25"/>
      <c r="O39" s="18" t="s">
        <v>400</v>
      </c>
      <c r="P39" s="8"/>
      <c r="Q39" s="8"/>
      <c r="R39" s="8"/>
      <c r="S39" s="8"/>
      <c r="T39" s="25"/>
      <c r="U39" s="8"/>
      <c r="V39" s="8" t="s">
        <v>247</v>
      </c>
      <c r="X39" s="19"/>
      <c r="Y39" s="19"/>
      <c r="Z39" s="19"/>
      <c r="AC39" s="8" t="s">
        <v>430</v>
      </c>
      <c r="AD39" s="8" t="s">
        <v>154</v>
      </c>
      <c r="AI39" s="8" t="s">
        <v>255</v>
      </c>
      <c r="AP39" s="8" t="s">
        <v>205</v>
      </c>
      <c r="AQ39" s="8" t="s">
        <v>204</v>
      </c>
      <c r="AR39" s="8" t="s">
        <v>206</v>
      </c>
      <c r="AW39" s="8" t="s">
        <v>143</v>
      </c>
      <c r="BC39" s="19" t="s">
        <v>146</v>
      </c>
      <c r="BJ39" s="8" t="s">
        <v>431</v>
      </c>
      <c r="BK39" s="8" t="s">
        <v>432</v>
      </c>
      <c r="BL39" s="8" t="s">
        <v>433</v>
      </c>
      <c r="BQ39" s="8" t="s">
        <v>143</v>
      </c>
      <c r="BW39" s="19" t="s">
        <v>255</v>
      </c>
      <c r="CC39" s="8" t="s">
        <v>434</v>
      </c>
      <c r="CD39" s="8" t="s">
        <v>277</v>
      </c>
      <c r="CE39" s="19" t="s">
        <v>278</v>
      </c>
      <c r="CF39" s="19"/>
      <c r="CG39" s="19"/>
      <c r="CH39" s="19"/>
      <c r="CI39" s="19"/>
      <c r="CK39" s="8" t="s">
        <v>112</v>
      </c>
      <c r="CQ39" s="8" t="s">
        <v>150</v>
      </c>
      <c r="CR39" s="8" t="s">
        <v>125</v>
      </c>
      <c r="CX39" s="8" t="s">
        <v>284</v>
      </c>
      <c r="CY39" s="8" t="s">
        <v>285</v>
      </c>
      <c r="CZ39" s="8" t="s">
        <v>285</v>
      </c>
      <c r="DE39" s="8" t="s">
        <v>112</v>
      </c>
      <c r="DF39" s="8" t="s">
        <v>143</v>
      </c>
      <c r="DG39" s="8" t="s">
        <v>273</v>
      </c>
      <c r="DK39" s="8" t="s">
        <v>125</v>
      </c>
      <c r="DL39" s="8" t="s">
        <v>250</v>
      </c>
      <c r="DM39" s="8" t="s">
        <v>192</v>
      </c>
      <c r="DR39" s="19" t="s">
        <v>288</v>
      </c>
      <c r="DY39" s="19" t="s">
        <v>112</v>
      </c>
      <c r="DZ39" s="8" t="s">
        <v>143</v>
      </c>
      <c r="EA39" s="8" t="s">
        <v>289</v>
      </c>
      <c r="EE39" s="19" t="s">
        <v>146</v>
      </c>
      <c r="EF39" s="8" t="s">
        <v>169</v>
      </c>
      <c r="EG39" s="8" t="s">
        <v>125</v>
      </c>
      <c r="EK39" s="19" t="s">
        <v>290</v>
      </c>
    </row>
    <row r="40" spans="1:181" ht="26">
      <c r="A40" s="20" t="s">
        <v>267</v>
      </c>
      <c r="B40" s="24" t="s">
        <v>265</v>
      </c>
      <c r="C40" s="8"/>
      <c r="D40" s="8"/>
      <c r="E40" s="8"/>
      <c r="F40" s="8"/>
      <c r="G40" s="8"/>
      <c r="H40" s="25"/>
      <c r="I40" s="23" t="s">
        <v>121</v>
      </c>
      <c r="J40" s="18" t="s">
        <v>371</v>
      </c>
      <c r="K40" s="18" t="s">
        <v>268</v>
      </c>
      <c r="L40" s="27" t="s">
        <v>105</v>
      </c>
      <c r="M40" s="18" t="s">
        <v>425</v>
      </c>
      <c r="N40" s="17" t="s">
        <v>359</v>
      </c>
      <c r="O40" s="30" t="s">
        <v>255</v>
      </c>
      <c r="P40" s="8"/>
      <c r="Q40" s="8"/>
      <c r="R40" s="8"/>
      <c r="S40" s="8"/>
      <c r="T40" s="25"/>
      <c r="U40" s="18" t="s">
        <v>426</v>
      </c>
    </row>
    <row r="41" spans="1:181" ht="39">
      <c r="A41" s="20" t="s">
        <v>140</v>
      </c>
      <c r="B41" s="18" t="s">
        <v>435</v>
      </c>
      <c r="C41" s="18" t="s">
        <v>436</v>
      </c>
      <c r="D41" s="19"/>
      <c r="F41" s="8"/>
      <c r="G41" s="8"/>
      <c r="H41" s="25"/>
      <c r="I41" s="21" t="s">
        <v>113</v>
      </c>
      <c r="J41" s="18" t="s">
        <v>388</v>
      </c>
      <c r="K41" s="18" t="s">
        <v>141</v>
      </c>
      <c r="L41" s="18" t="s">
        <v>389</v>
      </c>
      <c r="M41" s="18" t="s">
        <v>437</v>
      </c>
      <c r="N41" s="25"/>
      <c r="O41" s="8" t="s">
        <v>115</v>
      </c>
      <c r="P41" s="8" t="s">
        <v>145</v>
      </c>
      <c r="Q41" s="8" t="s">
        <v>146</v>
      </c>
      <c r="R41" s="8" t="s">
        <v>107</v>
      </c>
      <c r="S41" s="8"/>
      <c r="T41" s="25"/>
      <c r="U41" s="8"/>
    </row>
    <row r="42" spans="1:181" ht="39">
      <c r="A42" s="20" t="s">
        <v>106</v>
      </c>
      <c r="B42" s="17" t="s">
        <v>252</v>
      </c>
      <c r="C42" s="27" t="s">
        <v>251</v>
      </c>
      <c r="D42" s="8"/>
      <c r="E42" s="19"/>
      <c r="F42" s="19"/>
      <c r="G42" s="19"/>
      <c r="H42" s="8"/>
      <c r="I42" s="23" t="s">
        <v>254</v>
      </c>
      <c r="J42" s="18" t="s">
        <v>438</v>
      </c>
      <c r="K42" s="18" t="s">
        <v>155</v>
      </c>
      <c r="L42" s="8"/>
      <c r="M42" s="8"/>
      <c r="N42" s="25"/>
      <c r="O42" s="21" t="s">
        <v>400</v>
      </c>
      <c r="P42" s="8"/>
      <c r="Q42" s="8"/>
      <c r="R42" s="8"/>
      <c r="S42" s="8"/>
      <c r="T42" s="25"/>
      <c r="U42" s="8"/>
      <c r="V42" s="17" t="s">
        <v>256</v>
      </c>
      <c r="AC42" s="30" t="s">
        <v>143</v>
      </c>
      <c r="AD42" s="8" t="s">
        <v>155</v>
      </c>
      <c r="AH42" s="25"/>
      <c r="AI42" s="14" t="s">
        <v>146</v>
      </c>
      <c r="AJ42" s="8" t="s">
        <v>124</v>
      </c>
      <c r="AK42" s="8" t="s">
        <v>144</v>
      </c>
      <c r="AN42" s="25"/>
      <c r="AO42" s="8" t="s">
        <v>439</v>
      </c>
    </row>
    <row r="44" spans="1:181">
      <c r="B44" s="8"/>
    </row>
    <row r="46" spans="1:181">
      <c r="B46" s="8"/>
    </row>
  </sheetData>
  <sortState xmlns:xlrd2="http://schemas.microsoft.com/office/spreadsheetml/2017/richdata2" ref="A3:EK29">
    <sortCondition ref="A3"/>
  </sortState>
  <pageMargins left="0.7" right="0.7" top="0.75" bottom="0.75" header="0.3" footer="0.3"/>
  <pageSetup paperSize="9"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191"/>
  <sheetViews>
    <sheetView topLeftCell="A4" workbookViewId="0">
      <selection activeCell="B106" sqref="B106"/>
    </sheetView>
  </sheetViews>
  <sheetFormatPr defaultColWidth="8.54296875" defaultRowHeight="12"/>
  <cols>
    <col min="1" max="1" width="22.453125" style="1" customWidth="1"/>
    <col min="2" max="2" width="36.453125" style="1" customWidth="1"/>
    <col min="3" max="3" width="26.26953125" style="1" customWidth="1"/>
    <col min="4" max="4" width="15" style="1" customWidth="1"/>
    <col min="5" max="5" width="52.54296875" style="1" customWidth="1"/>
    <col min="6" max="6" width="39.81640625" style="1" customWidth="1"/>
    <col min="7" max="16384" width="8.54296875" style="1"/>
  </cols>
  <sheetData>
    <row r="1" spans="1:6">
      <c r="A1" s="2" t="s">
        <v>440</v>
      </c>
      <c r="B1" s="2" t="s">
        <v>441</v>
      </c>
      <c r="C1" s="2" t="s">
        <v>442</v>
      </c>
      <c r="D1" s="2" t="s">
        <v>443</v>
      </c>
      <c r="E1" s="2" t="s">
        <v>57</v>
      </c>
      <c r="F1" s="2"/>
    </row>
    <row r="2" spans="1:6">
      <c r="A2" s="3" t="s">
        <v>224</v>
      </c>
      <c r="B2" s="3" t="s">
        <v>121</v>
      </c>
      <c r="C2" s="3" t="s">
        <v>186</v>
      </c>
      <c r="D2" s="1" t="s">
        <v>107</v>
      </c>
      <c r="E2" s="1" t="s">
        <v>444</v>
      </c>
    </row>
    <row r="3" spans="1:6">
      <c r="A3" s="1" t="s">
        <v>224</v>
      </c>
      <c r="B3" s="1" t="s">
        <v>121</v>
      </c>
      <c r="C3" s="3" t="s">
        <v>113</v>
      </c>
      <c r="D3" s="1" t="s">
        <v>107</v>
      </c>
    </row>
    <row r="4" spans="1:6" ht="24">
      <c r="A4" s="3" t="s">
        <v>445</v>
      </c>
      <c r="B4" s="1" t="s">
        <v>121</v>
      </c>
      <c r="C4" s="1" t="s">
        <v>113</v>
      </c>
      <c r="D4" s="1" t="s">
        <v>107</v>
      </c>
    </row>
    <row r="5" spans="1:6">
      <c r="A5" s="3" t="s">
        <v>120</v>
      </c>
      <c r="B5" s="1" t="s">
        <v>121</v>
      </c>
      <c r="C5" s="3" t="s">
        <v>123</v>
      </c>
      <c r="D5" s="1" t="s">
        <v>107</v>
      </c>
    </row>
    <row r="6" spans="1:6">
      <c r="A6" s="3" t="s">
        <v>446</v>
      </c>
      <c r="B6" s="1" t="s">
        <v>113</v>
      </c>
      <c r="C6" s="1" t="s">
        <v>121</v>
      </c>
      <c r="D6" s="1" t="s">
        <v>107</v>
      </c>
    </row>
    <row r="7" spans="1:6">
      <c r="A7" s="3" t="s">
        <v>447</v>
      </c>
      <c r="B7" s="1" t="s">
        <v>113</v>
      </c>
      <c r="C7" s="1" t="s">
        <v>121</v>
      </c>
      <c r="D7" s="1" t="s">
        <v>107</v>
      </c>
    </row>
    <row r="8" spans="1:6">
      <c r="A8" s="1" t="s">
        <v>447</v>
      </c>
      <c r="B8" s="1" t="s">
        <v>113</v>
      </c>
      <c r="C8" s="1" t="s">
        <v>105</v>
      </c>
      <c r="D8" s="1" t="s">
        <v>107</v>
      </c>
    </row>
    <row r="9" spans="1:6">
      <c r="A9" s="1" t="s">
        <v>448</v>
      </c>
      <c r="B9" s="1" t="s">
        <v>113</v>
      </c>
      <c r="C9" s="3" t="s">
        <v>449</v>
      </c>
      <c r="D9" s="1" t="s">
        <v>107</v>
      </c>
    </row>
    <row r="10" spans="1:6" ht="24">
      <c r="A10" s="3" t="s">
        <v>450</v>
      </c>
      <c r="B10" s="1" t="s">
        <v>113</v>
      </c>
      <c r="C10" s="1" t="s">
        <v>451</v>
      </c>
      <c r="D10" s="1" t="s">
        <v>107</v>
      </c>
      <c r="E10" s="1" t="s">
        <v>452</v>
      </c>
    </row>
    <row r="11" spans="1:6">
      <c r="A11" s="3" t="s">
        <v>58</v>
      </c>
      <c r="B11" s="1" t="s">
        <v>113</v>
      </c>
      <c r="C11" s="3" t="s">
        <v>186</v>
      </c>
      <c r="D11" s="1" t="s">
        <v>107</v>
      </c>
    </row>
    <row r="12" spans="1:6" ht="24">
      <c r="A12" s="3" t="s">
        <v>380</v>
      </c>
      <c r="B12" s="1" t="s">
        <v>113</v>
      </c>
      <c r="C12" s="3" t="s">
        <v>229</v>
      </c>
      <c r="D12" s="1" t="s">
        <v>107</v>
      </c>
      <c r="E12" s="1" t="s">
        <v>453</v>
      </c>
    </row>
    <row r="13" spans="1:6">
      <c r="A13" s="1" t="s">
        <v>380</v>
      </c>
      <c r="B13" s="1" t="s">
        <v>113</v>
      </c>
      <c r="C13" s="3" t="s">
        <v>454</v>
      </c>
      <c r="D13" s="1" t="s">
        <v>107</v>
      </c>
    </row>
    <row r="14" spans="1:6">
      <c r="A14" s="3" t="s">
        <v>310</v>
      </c>
      <c r="B14" s="3" t="s">
        <v>138</v>
      </c>
      <c r="C14" s="1" t="s">
        <v>113</v>
      </c>
      <c r="D14" s="1" t="s">
        <v>107</v>
      </c>
      <c r="E14" s="1" t="s">
        <v>455</v>
      </c>
    </row>
    <row r="15" spans="1:6">
      <c r="A15" s="3" t="s">
        <v>456</v>
      </c>
      <c r="B15" s="1" t="s">
        <v>138</v>
      </c>
      <c r="C15" s="3" t="s">
        <v>457</v>
      </c>
      <c r="D15" s="1" t="s">
        <v>107</v>
      </c>
    </row>
    <row r="16" spans="1:6">
      <c r="A16" s="3" t="s">
        <v>294</v>
      </c>
      <c r="B16" s="3" t="s">
        <v>105</v>
      </c>
      <c r="C16" s="1" t="s">
        <v>457</v>
      </c>
      <c r="D16" s="1" t="s">
        <v>107</v>
      </c>
    </row>
    <row r="17" spans="1:5">
      <c r="A17" s="3" t="s">
        <v>458</v>
      </c>
      <c r="B17" s="1" t="s">
        <v>105</v>
      </c>
      <c r="C17" s="1" t="s">
        <v>155</v>
      </c>
      <c r="D17" s="1" t="s">
        <v>107</v>
      </c>
    </row>
    <row r="18" spans="1:5" ht="24">
      <c r="A18" s="3" t="s">
        <v>102</v>
      </c>
      <c r="B18" s="1" t="s">
        <v>105</v>
      </c>
      <c r="C18" s="1" t="s">
        <v>106</v>
      </c>
      <c r="D18" s="1" t="s">
        <v>107</v>
      </c>
      <c r="E18" s="1" t="s">
        <v>459</v>
      </c>
    </row>
    <row r="19" spans="1:5">
      <c r="A19" s="3" t="s">
        <v>241</v>
      </c>
      <c r="B19" s="1" t="s">
        <v>155</v>
      </c>
      <c r="C19" s="1" t="s">
        <v>138</v>
      </c>
      <c r="D19" s="1" t="s">
        <v>107</v>
      </c>
    </row>
    <row r="21" spans="1:5" ht="22.5" customHeight="1">
      <c r="E21" s="1" t="s">
        <v>460</v>
      </c>
    </row>
    <row r="22" spans="1:5" ht="24">
      <c r="A22" s="1" t="s">
        <v>288</v>
      </c>
      <c r="B22" s="3" t="s">
        <v>461</v>
      </c>
      <c r="C22" s="1" t="s">
        <v>112</v>
      </c>
      <c r="D22" s="1" t="s">
        <v>146</v>
      </c>
      <c r="E22" s="1" t="s">
        <v>462</v>
      </c>
    </row>
    <row r="23" spans="1:5" ht="24">
      <c r="A23" s="3" t="s">
        <v>288</v>
      </c>
      <c r="B23" s="1" t="s">
        <v>461</v>
      </c>
      <c r="C23" s="1" t="s">
        <v>229</v>
      </c>
      <c r="D23" s="1" t="s">
        <v>146</v>
      </c>
      <c r="E23" s="1" t="s">
        <v>463</v>
      </c>
    </row>
    <row r="24" spans="1:5" ht="26">
      <c r="A24" s="1" t="s">
        <v>288</v>
      </c>
      <c r="B24" s="1" t="s">
        <v>461</v>
      </c>
      <c r="C24" s="1" t="s">
        <v>464</v>
      </c>
      <c r="D24" s="1" t="s">
        <v>146</v>
      </c>
      <c r="E24" s="3" t="s">
        <v>465</v>
      </c>
    </row>
    <row r="25" spans="1:5" ht="24">
      <c r="A25" s="3" t="s">
        <v>247</v>
      </c>
      <c r="B25" s="1" t="s">
        <v>461</v>
      </c>
      <c r="C25" s="1" t="s">
        <v>229</v>
      </c>
      <c r="D25" s="1" t="s">
        <v>146</v>
      </c>
      <c r="E25" s="1" t="s">
        <v>463</v>
      </c>
    </row>
    <row r="26" spans="1:5" ht="24">
      <c r="A26" s="3" t="s">
        <v>466</v>
      </c>
      <c r="B26" s="1" t="s">
        <v>461</v>
      </c>
      <c r="C26" s="1" t="s">
        <v>229</v>
      </c>
      <c r="D26" s="1" t="s">
        <v>146</v>
      </c>
      <c r="E26" s="1" t="s">
        <v>467</v>
      </c>
    </row>
    <row r="27" spans="1:5">
      <c r="A27" s="3" t="s">
        <v>167</v>
      </c>
      <c r="B27" s="3" t="s">
        <v>112</v>
      </c>
      <c r="C27" s="1" t="s">
        <v>229</v>
      </c>
      <c r="D27" s="1" t="s">
        <v>146</v>
      </c>
      <c r="E27" s="1" t="s">
        <v>467</v>
      </c>
    </row>
    <row r="28" spans="1:5">
      <c r="A28" s="3" t="s">
        <v>468</v>
      </c>
      <c r="B28" s="3" t="s">
        <v>469</v>
      </c>
      <c r="C28" s="1" t="s">
        <v>229</v>
      </c>
      <c r="D28" s="1" t="s">
        <v>146</v>
      </c>
      <c r="E28" s="1" t="s">
        <v>467</v>
      </c>
    </row>
    <row r="29" spans="1:5">
      <c r="A29" s="3" t="s">
        <v>256</v>
      </c>
      <c r="B29" s="3" t="s">
        <v>106</v>
      </c>
      <c r="C29" s="1" t="s">
        <v>229</v>
      </c>
      <c r="D29" s="1" t="s">
        <v>146</v>
      </c>
      <c r="E29" s="1" t="s">
        <v>467</v>
      </c>
    </row>
    <row r="30" spans="1:5">
      <c r="A30" s="1" t="s">
        <v>447</v>
      </c>
      <c r="B30" s="3" t="s">
        <v>470</v>
      </c>
      <c r="C30" s="3" t="s">
        <v>471</v>
      </c>
      <c r="D30" s="1" t="s">
        <v>146</v>
      </c>
      <c r="E30" s="1" t="s">
        <v>472</v>
      </c>
    </row>
    <row r="33" spans="1:5">
      <c r="E33" s="1" t="s">
        <v>473</v>
      </c>
    </row>
    <row r="34" spans="1:5" ht="24">
      <c r="A34" s="3" t="s">
        <v>147</v>
      </c>
      <c r="B34" s="3" t="s">
        <v>474</v>
      </c>
      <c r="C34" s="1" t="s">
        <v>106</v>
      </c>
      <c r="D34" s="1" t="s">
        <v>124</v>
      </c>
      <c r="E34" s="3" t="s">
        <v>475</v>
      </c>
    </row>
    <row r="35" spans="1:5">
      <c r="A35" s="1" t="s">
        <v>34</v>
      </c>
      <c r="B35" s="3" t="s">
        <v>464</v>
      </c>
      <c r="C35" s="1" t="s">
        <v>474</v>
      </c>
      <c r="D35" s="1" t="s">
        <v>124</v>
      </c>
      <c r="E35" s="3" t="s">
        <v>476</v>
      </c>
    </row>
    <row r="36" spans="1:5">
      <c r="A36" s="3" t="s">
        <v>34</v>
      </c>
      <c r="B36" s="1" t="s">
        <v>464</v>
      </c>
      <c r="C36" s="3" t="s">
        <v>477</v>
      </c>
      <c r="D36" s="1" t="s">
        <v>124</v>
      </c>
      <c r="E36" s="1" t="s">
        <v>478</v>
      </c>
    </row>
    <row r="37" spans="1:5">
      <c r="A37" s="3" t="s">
        <v>479</v>
      </c>
      <c r="B37" s="3" t="s">
        <v>104</v>
      </c>
      <c r="C37" s="1" t="s">
        <v>121</v>
      </c>
      <c r="D37" s="1" t="s">
        <v>124</v>
      </c>
      <c r="E37" s="3" t="s">
        <v>480</v>
      </c>
    </row>
    <row r="38" spans="1:5" ht="24">
      <c r="A38" s="1" t="s">
        <v>58</v>
      </c>
      <c r="B38" s="1" t="s">
        <v>104</v>
      </c>
      <c r="C38" s="1" t="s">
        <v>474</v>
      </c>
      <c r="D38" s="1" t="s">
        <v>124</v>
      </c>
      <c r="E38" s="3" t="s">
        <v>481</v>
      </c>
    </row>
    <row r="39" spans="1:5">
      <c r="A39" s="1" t="s">
        <v>380</v>
      </c>
      <c r="B39" s="1" t="s">
        <v>113</v>
      </c>
      <c r="C39" s="3" t="s">
        <v>482</v>
      </c>
      <c r="D39" s="1" t="s">
        <v>124</v>
      </c>
    </row>
    <row r="40" spans="1:5" ht="24">
      <c r="A40" s="3" t="s">
        <v>217</v>
      </c>
      <c r="B40" s="3" t="s">
        <v>483</v>
      </c>
      <c r="C40" s="3" t="s">
        <v>220</v>
      </c>
      <c r="D40" s="1" t="s">
        <v>124</v>
      </c>
    </row>
    <row r="41" spans="1:5">
      <c r="A41" s="3" t="s">
        <v>227</v>
      </c>
      <c r="B41" s="1" t="s">
        <v>484</v>
      </c>
      <c r="C41" s="1" t="s">
        <v>229</v>
      </c>
      <c r="D41" s="1" t="s">
        <v>124</v>
      </c>
    </row>
    <row r="42" spans="1:5">
      <c r="A42" s="3" t="s">
        <v>234</v>
      </c>
      <c r="B42" s="3" t="s">
        <v>235</v>
      </c>
      <c r="C42" s="1" t="s">
        <v>104</v>
      </c>
      <c r="D42" s="1" t="s">
        <v>124</v>
      </c>
      <c r="E42" s="3" t="s">
        <v>485</v>
      </c>
    </row>
    <row r="43" spans="1:5">
      <c r="A43" s="3" t="s">
        <v>486</v>
      </c>
      <c r="B43" s="1" t="s">
        <v>106</v>
      </c>
      <c r="C43" s="3" t="s">
        <v>155</v>
      </c>
      <c r="D43" s="1" t="s">
        <v>124</v>
      </c>
      <c r="E43" s="3" t="s">
        <v>487</v>
      </c>
    </row>
    <row r="44" spans="1:5">
      <c r="A44" s="3" t="s">
        <v>488</v>
      </c>
      <c r="B44" s="3" t="s">
        <v>489</v>
      </c>
      <c r="C44" s="1" t="s">
        <v>229</v>
      </c>
      <c r="D44" s="1" t="s">
        <v>124</v>
      </c>
      <c r="E44" s="3" t="s">
        <v>490</v>
      </c>
    </row>
    <row r="45" spans="1:5" ht="25">
      <c r="A45" s="3" t="s">
        <v>281</v>
      </c>
      <c r="B45" s="3" t="s">
        <v>269</v>
      </c>
      <c r="C45" s="3" t="s">
        <v>491</v>
      </c>
      <c r="D45" s="1" t="s">
        <v>124</v>
      </c>
      <c r="E45" s="3" t="s">
        <v>492</v>
      </c>
    </row>
    <row r="46" spans="1:5">
      <c r="A46" s="3" t="s">
        <v>243</v>
      </c>
      <c r="B46" s="1" t="s">
        <v>229</v>
      </c>
      <c r="C46" s="3" t="s">
        <v>493</v>
      </c>
      <c r="D46" s="1" t="s">
        <v>124</v>
      </c>
      <c r="E46" s="1" t="s">
        <v>494</v>
      </c>
    </row>
    <row r="47" spans="1:5">
      <c r="A47" s="1" t="s">
        <v>243</v>
      </c>
      <c r="B47" s="1" t="s">
        <v>229</v>
      </c>
      <c r="C47" s="1" t="s">
        <v>235</v>
      </c>
      <c r="D47" s="1" t="s">
        <v>124</v>
      </c>
      <c r="E47" s="1" t="s">
        <v>495</v>
      </c>
    </row>
    <row r="48" spans="1:5" ht="24">
      <c r="B48" s="3" t="s">
        <v>496</v>
      </c>
      <c r="D48" s="1" t="s">
        <v>124</v>
      </c>
      <c r="E48" s="3" t="s">
        <v>497</v>
      </c>
    </row>
    <row r="49" spans="1:5" ht="36">
      <c r="A49" s="3" t="s">
        <v>162</v>
      </c>
      <c r="B49" s="1" t="s">
        <v>121</v>
      </c>
      <c r="C49" s="3" t="s">
        <v>498</v>
      </c>
      <c r="D49" s="1" t="s">
        <v>124</v>
      </c>
      <c r="E49" s="3" t="s">
        <v>499</v>
      </c>
    </row>
    <row r="50" spans="1:5">
      <c r="A50" s="3" t="s">
        <v>500</v>
      </c>
      <c r="B50" s="1" t="s">
        <v>121</v>
      </c>
      <c r="C50" s="3" t="s">
        <v>501</v>
      </c>
      <c r="D50" s="1" t="s">
        <v>124</v>
      </c>
      <c r="E50" s="3" t="s">
        <v>502</v>
      </c>
    </row>
    <row r="51" spans="1:5">
      <c r="A51" s="1" t="s">
        <v>500</v>
      </c>
      <c r="B51" s="1" t="s">
        <v>121</v>
      </c>
      <c r="C51" s="1" t="s">
        <v>122</v>
      </c>
      <c r="D51" s="1" t="s">
        <v>124</v>
      </c>
    </row>
    <row r="52" spans="1:5">
      <c r="A52" s="1" t="s">
        <v>503</v>
      </c>
      <c r="B52" s="1" t="s">
        <v>121</v>
      </c>
      <c r="C52" s="1" t="s">
        <v>229</v>
      </c>
      <c r="D52" s="1" t="s">
        <v>124</v>
      </c>
      <c r="E52" s="3" t="s">
        <v>504</v>
      </c>
    </row>
    <row r="53" spans="1:5" ht="24">
      <c r="A53" s="3" t="s">
        <v>505</v>
      </c>
      <c r="B53" s="1" t="s">
        <v>121</v>
      </c>
      <c r="C53" s="1" t="s">
        <v>220</v>
      </c>
      <c r="D53" s="1" t="s">
        <v>124</v>
      </c>
      <c r="E53" s="3" t="s">
        <v>506</v>
      </c>
    </row>
    <row r="54" spans="1:5">
      <c r="A54" s="1" t="s">
        <v>34</v>
      </c>
      <c r="B54" s="1" t="s">
        <v>122</v>
      </c>
      <c r="C54" s="1" t="s">
        <v>474</v>
      </c>
      <c r="D54" s="1" t="s">
        <v>124</v>
      </c>
      <c r="E54" s="3" t="s">
        <v>507</v>
      </c>
    </row>
    <row r="55" spans="1:5">
      <c r="A55" s="3" t="s">
        <v>119</v>
      </c>
      <c r="B55" s="3" t="s">
        <v>122</v>
      </c>
      <c r="C55" s="1" t="s">
        <v>123</v>
      </c>
      <c r="D55" s="1" t="s">
        <v>124</v>
      </c>
    </row>
    <row r="56" spans="1:5">
      <c r="A56" s="3" t="s">
        <v>223</v>
      </c>
      <c r="B56" s="1" t="s">
        <v>121</v>
      </c>
      <c r="C56" s="1" t="s">
        <v>212</v>
      </c>
      <c r="D56" s="1" t="s">
        <v>124</v>
      </c>
      <c r="E56" s="3" t="s">
        <v>226</v>
      </c>
    </row>
    <row r="57" spans="1:5">
      <c r="A57" s="1" t="s">
        <v>447</v>
      </c>
      <c r="B57" s="3" t="s">
        <v>212</v>
      </c>
      <c r="C57" s="1" t="s">
        <v>121</v>
      </c>
      <c r="D57" s="1" t="s">
        <v>124</v>
      </c>
    </row>
    <row r="58" spans="1:5" ht="25">
      <c r="A58" s="1" t="s">
        <v>447</v>
      </c>
      <c r="B58" s="1" t="s">
        <v>235</v>
      </c>
      <c r="C58" s="1" t="s">
        <v>269</v>
      </c>
      <c r="D58" s="1" t="s">
        <v>124</v>
      </c>
      <c r="E58" s="3" t="s">
        <v>508</v>
      </c>
    </row>
    <row r="60" spans="1:5">
      <c r="E60" s="1" t="s">
        <v>509</v>
      </c>
    </row>
    <row r="61" spans="1:5" ht="48">
      <c r="A61" s="3" t="s">
        <v>271</v>
      </c>
      <c r="B61" s="1" t="s">
        <v>212</v>
      </c>
      <c r="C61" s="1" t="s">
        <v>175</v>
      </c>
      <c r="D61" s="1" t="s">
        <v>221</v>
      </c>
      <c r="E61" s="3" t="s">
        <v>510</v>
      </c>
    </row>
    <row r="62" spans="1:5">
      <c r="A62" s="1" t="s">
        <v>380</v>
      </c>
      <c r="B62" s="1" t="s">
        <v>212</v>
      </c>
      <c r="C62" s="1" t="s">
        <v>482</v>
      </c>
      <c r="D62" s="1" t="s">
        <v>221</v>
      </c>
    </row>
    <row r="63" spans="1:5">
      <c r="A63" s="3" t="s">
        <v>511</v>
      </c>
      <c r="B63" s="1" t="s">
        <v>212</v>
      </c>
      <c r="C63" s="3" t="s">
        <v>512</v>
      </c>
      <c r="D63" s="1" t="s">
        <v>221</v>
      </c>
    </row>
    <row r="64" spans="1:5">
      <c r="A64" s="1" t="s">
        <v>256</v>
      </c>
      <c r="B64" s="3" t="s">
        <v>513</v>
      </c>
      <c r="C64" s="1" t="s">
        <v>229</v>
      </c>
      <c r="D64" s="1" t="s">
        <v>221</v>
      </c>
    </row>
    <row r="65" spans="1:5">
      <c r="A65" s="3" t="s">
        <v>237</v>
      </c>
      <c r="B65" s="3" t="s">
        <v>514</v>
      </c>
      <c r="C65" s="1" t="s">
        <v>229</v>
      </c>
      <c r="D65" s="1" t="s">
        <v>221</v>
      </c>
      <c r="E65" s="1" t="s">
        <v>515</v>
      </c>
    </row>
    <row r="66" spans="1:5">
      <c r="A66" s="3" t="s">
        <v>216</v>
      </c>
      <c r="B66" s="3" t="s">
        <v>516</v>
      </c>
      <c r="C66" s="3" t="s">
        <v>517</v>
      </c>
      <c r="D66" s="1" t="s">
        <v>221</v>
      </c>
    </row>
    <row r="67" spans="1:5">
      <c r="A67" s="3" t="s">
        <v>518</v>
      </c>
      <c r="B67" s="3" t="s">
        <v>519</v>
      </c>
      <c r="C67" s="3" t="s">
        <v>239</v>
      </c>
      <c r="D67" s="1" t="s">
        <v>221</v>
      </c>
    </row>
    <row r="68" spans="1:5">
      <c r="A68" s="3" t="s">
        <v>520</v>
      </c>
      <c r="B68" s="3" t="s">
        <v>248</v>
      </c>
      <c r="C68" s="3" t="s">
        <v>141</v>
      </c>
      <c r="D68" s="1" t="s">
        <v>221</v>
      </c>
      <c r="E68" s="1" t="s">
        <v>521</v>
      </c>
    </row>
    <row r="69" spans="1:5">
      <c r="A69" s="3" t="s">
        <v>522</v>
      </c>
      <c r="B69" s="3" t="s">
        <v>523</v>
      </c>
      <c r="C69" s="3" t="s">
        <v>524</v>
      </c>
      <c r="D69" s="1" t="s">
        <v>221</v>
      </c>
    </row>
    <row r="70" spans="1:5">
      <c r="A70" s="3" t="s">
        <v>525</v>
      </c>
      <c r="B70" s="3" t="s">
        <v>526</v>
      </c>
      <c r="C70" s="1" t="s">
        <v>229</v>
      </c>
      <c r="D70" s="1" t="s">
        <v>221</v>
      </c>
    </row>
    <row r="71" spans="1:5">
      <c r="A71" s="3" t="s">
        <v>174</v>
      </c>
      <c r="B71" s="3" t="s">
        <v>175</v>
      </c>
      <c r="C71" s="3" t="s">
        <v>176</v>
      </c>
      <c r="D71" s="1" t="s">
        <v>221</v>
      </c>
      <c r="E71" s="1" t="s">
        <v>527</v>
      </c>
    </row>
    <row r="73" spans="1:5">
      <c r="E73" s="1" t="s">
        <v>528</v>
      </c>
    </row>
    <row r="74" spans="1:5" ht="24">
      <c r="A74" s="3" t="s">
        <v>208</v>
      </c>
      <c r="B74" s="1" t="s">
        <v>138</v>
      </c>
      <c r="C74" s="1" t="s">
        <v>154</v>
      </c>
      <c r="D74" s="1" t="s">
        <v>156</v>
      </c>
    </row>
    <row r="75" spans="1:5">
      <c r="A75" s="1" t="s">
        <v>529</v>
      </c>
      <c r="B75" s="1" t="s">
        <v>138</v>
      </c>
      <c r="C75" s="3" t="s">
        <v>211</v>
      </c>
      <c r="D75" s="1" t="s">
        <v>156</v>
      </c>
    </row>
    <row r="76" spans="1:5">
      <c r="A76" s="1" t="s">
        <v>529</v>
      </c>
      <c r="B76" s="1" t="s">
        <v>138</v>
      </c>
      <c r="C76" s="3" t="s">
        <v>530</v>
      </c>
      <c r="D76" s="1" t="s">
        <v>156</v>
      </c>
    </row>
    <row r="77" spans="1:5">
      <c r="A77" s="1" t="s">
        <v>529</v>
      </c>
      <c r="B77" s="1" t="s">
        <v>138</v>
      </c>
      <c r="C77" s="1" t="s">
        <v>212</v>
      </c>
      <c r="D77" s="1" t="s">
        <v>156</v>
      </c>
    </row>
    <row r="78" spans="1:5">
      <c r="A78" s="3" t="s">
        <v>531</v>
      </c>
      <c r="B78" s="1" t="s">
        <v>138</v>
      </c>
      <c r="C78" s="1" t="s">
        <v>212</v>
      </c>
      <c r="D78" s="1" t="s">
        <v>156</v>
      </c>
    </row>
    <row r="79" spans="1:5">
      <c r="A79" s="3" t="s">
        <v>245</v>
      </c>
      <c r="B79" s="1" t="s">
        <v>138</v>
      </c>
      <c r="C79" s="1" t="s">
        <v>532</v>
      </c>
      <c r="D79" s="1" t="s">
        <v>156</v>
      </c>
    </row>
    <row r="80" spans="1:5">
      <c r="A80" s="1" t="s">
        <v>34</v>
      </c>
      <c r="B80" s="3" t="s">
        <v>138</v>
      </c>
      <c r="C80" s="1" t="s">
        <v>211</v>
      </c>
      <c r="D80" s="1" t="s">
        <v>156</v>
      </c>
    </row>
    <row r="81" spans="1:5">
      <c r="A81" s="1" t="s">
        <v>34</v>
      </c>
      <c r="B81" s="1" t="s">
        <v>138</v>
      </c>
      <c r="C81" s="3" t="s">
        <v>533</v>
      </c>
      <c r="D81" s="1" t="s">
        <v>156</v>
      </c>
    </row>
    <row r="82" spans="1:5">
      <c r="A82" s="1" t="s">
        <v>34</v>
      </c>
      <c r="B82" s="1" t="s">
        <v>138</v>
      </c>
      <c r="C82" s="3" t="s">
        <v>534</v>
      </c>
      <c r="D82" s="1" t="s">
        <v>156</v>
      </c>
      <c r="E82" s="3" t="s">
        <v>535</v>
      </c>
    </row>
    <row r="83" spans="1:5">
      <c r="A83" s="1" t="s">
        <v>34</v>
      </c>
      <c r="B83" s="1" t="s">
        <v>138</v>
      </c>
      <c r="C83" s="3" t="s">
        <v>536</v>
      </c>
      <c r="D83" s="1" t="s">
        <v>156</v>
      </c>
    </row>
    <row r="84" spans="1:5">
      <c r="A84" s="1" t="s">
        <v>34</v>
      </c>
      <c r="B84" s="1" t="s">
        <v>138</v>
      </c>
      <c r="C84" s="1" t="s">
        <v>537</v>
      </c>
      <c r="D84" s="1" t="s">
        <v>156</v>
      </c>
    </row>
    <row r="85" spans="1:5">
      <c r="A85" s="1" t="s">
        <v>34</v>
      </c>
      <c r="B85" s="3" t="s">
        <v>154</v>
      </c>
      <c r="C85" s="3" t="s">
        <v>537</v>
      </c>
      <c r="D85" s="1" t="s">
        <v>156</v>
      </c>
    </row>
    <row r="86" spans="1:5" ht="24">
      <c r="A86" s="3" t="s">
        <v>538</v>
      </c>
      <c r="B86" s="3" t="s">
        <v>532</v>
      </c>
      <c r="C86" s="1" t="s">
        <v>154</v>
      </c>
      <c r="D86" s="1" t="s">
        <v>156</v>
      </c>
    </row>
    <row r="87" spans="1:5" ht="24">
      <c r="A87" s="1" t="s">
        <v>539</v>
      </c>
      <c r="B87" s="1" t="s">
        <v>532</v>
      </c>
      <c r="C87" s="1" t="s">
        <v>138</v>
      </c>
      <c r="D87" s="1" t="s">
        <v>156</v>
      </c>
      <c r="E87" s="3" t="s">
        <v>540</v>
      </c>
    </row>
    <row r="88" spans="1:5">
      <c r="A88" s="1" t="s">
        <v>230</v>
      </c>
      <c r="B88" s="1" t="s">
        <v>532</v>
      </c>
      <c r="C88" s="1" t="s">
        <v>154</v>
      </c>
      <c r="D88" s="1" t="s">
        <v>156</v>
      </c>
    </row>
    <row r="89" spans="1:5">
      <c r="A89" s="3" t="s">
        <v>230</v>
      </c>
      <c r="B89" s="1" t="s">
        <v>532</v>
      </c>
      <c r="C89" s="3" t="s">
        <v>541</v>
      </c>
      <c r="D89" s="1" t="s">
        <v>156</v>
      </c>
    </row>
    <row r="90" spans="1:5">
      <c r="A90" s="1" t="s">
        <v>230</v>
      </c>
      <c r="B90" s="1" t="s">
        <v>532</v>
      </c>
      <c r="C90" s="3" t="s">
        <v>232</v>
      </c>
      <c r="D90" s="1" t="s">
        <v>156</v>
      </c>
      <c r="E90" s="3" t="s">
        <v>542</v>
      </c>
    </row>
    <row r="91" spans="1:5">
      <c r="A91" s="1" t="s">
        <v>230</v>
      </c>
      <c r="B91" s="1" t="s">
        <v>532</v>
      </c>
      <c r="C91" s="1" t="s">
        <v>543</v>
      </c>
      <c r="D91" s="3" t="s">
        <v>156</v>
      </c>
      <c r="E91" s="1" t="s">
        <v>542</v>
      </c>
    </row>
    <row r="92" spans="1:5">
      <c r="A92" s="3" t="s">
        <v>544</v>
      </c>
      <c r="B92" s="1" t="s">
        <v>532</v>
      </c>
      <c r="C92" s="1" t="s">
        <v>154</v>
      </c>
      <c r="D92" s="1" t="s">
        <v>156</v>
      </c>
    </row>
    <row r="93" spans="1:5">
      <c r="A93" s="4" t="s">
        <v>152</v>
      </c>
      <c r="B93" s="1" t="s">
        <v>154</v>
      </c>
      <c r="C93" s="1" t="s">
        <v>212</v>
      </c>
      <c r="D93" s="1" t="s">
        <v>156</v>
      </c>
      <c r="E93" s="1" t="s">
        <v>545</v>
      </c>
    </row>
    <row r="94" spans="1:5">
      <c r="A94" s="5" t="s">
        <v>152</v>
      </c>
      <c r="B94" s="1" t="s">
        <v>154</v>
      </c>
      <c r="C94" s="1" t="s">
        <v>155</v>
      </c>
      <c r="D94" s="1" t="s">
        <v>156</v>
      </c>
      <c r="E94" s="1" t="s">
        <v>239</v>
      </c>
    </row>
    <row r="95" spans="1:5">
      <c r="A95" s="1" t="s">
        <v>252</v>
      </c>
      <c r="B95" s="3" t="s">
        <v>253</v>
      </c>
      <c r="C95" s="3" t="s">
        <v>254</v>
      </c>
      <c r="D95" s="1" t="s">
        <v>156</v>
      </c>
    </row>
    <row r="96" spans="1:5">
      <c r="A96" s="3" t="s">
        <v>546</v>
      </c>
      <c r="B96" s="3" t="s">
        <v>547</v>
      </c>
      <c r="C96" s="3" t="s">
        <v>548</v>
      </c>
      <c r="D96" s="1" t="s">
        <v>156</v>
      </c>
    </row>
    <row r="97" spans="1:5">
      <c r="A97" s="1" t="s">
        <v>247</v>
      </c>
      <c r="B97" s="3" t="s">
        <v>549</v>
      </c>
      <c r="C97" s="1" t="s">
        <v>154</v>
      </c>
      <c r="D97" s="1" t="s">
        <v>156</v>
      </c>
    </row>
    <row r="98" spans="1:5">
      <c r="A98" s="3" t="s">
        <v>252</v>
      </c>
      <c r="B98" s="1" t="s">
        <v>549</v>
      </c>
      <c r="C98" s="1" t="s">
        <v>154</v>
      </c>
      <c r="D98" s="1" t="s">
        <v>156</v>
      </c>
    </row>
    <row r="99" spans="1:5">
      <c r="A99" s="3" t="s">
        <v>246</v>
      </c>
      <c r="B99" s="1" t="s">
        <v>549</v>
      </c>
      <c r="C99" s="1" t="s">
        <v>532</v>
      </c>
      <c r="D99" s="1" t="s">
        <v>156</v>
      </c>
    </row>
    <row r="101" spans="1:5">
      <c r="E101" s="1" t="s">
        <v>550</v>
      </c>
    </row>
    <row r="102" spans="1:5">
      <c r="A102" s="1" t="s">
        <v>551</v>
      </c>
      <c r="B102" s="1" t="s">
        <v>112</v>
      </c>
      <c r="C102" s="1" t="s">
        <v>143</v>
      </c>
      <c r="D102" s="1" t="s">
        <v>552</v>
      </c>
    </row>
    <row r="103" spans="1:5" ht="36">
      <c r="A103" s="3" t="s">
        <v>168</v>
      </c>
      <c r="B103" s="1" t="s">
        <v>112</v>
      </c>
      <c r="C103" s="1" t="s">
        <v>143</v>
      </c>
      <c r="D103" s="1" t="s">
        <v>552</v>
      </c>
      <c r="E103" s="1" t="s">
        <v>553</v>
      </c>
    </row>
    <row r="104" spans="1:5">
      <c r="A104" s="1" t="s">
        <v>58</v>
      </c>
      <c r="B104" s="1" t="s">
        <v>112</v>
      </c>
      <c r="C104" s="1" t="s">
        <v>143</v>
      </c>
      <c r="D104" s="1" t="s">
        <v>552</v>
      </c>
      <c r="E104" s="1" t="s">
        <v>554</v>
      </c>
    </row>
    <row r="105" spans="1:5" ht="13">
      <c r="A105" s="3" t="s">
        <v>555</v>
      </c>
      <c r="B105" s="1" t="s">
        <v>112</v>
      </c>
      <c r="C105" s="1" t="s">
        <v>104</v>
      </c>
      <c r="D105" s="1" t="s">
        <v>552</v>
      </c>
      <c r="E105" s="1" t="s">
        <v>556</v>
      </c>
    </row>
    <row r="106" spans="1:5">
      <c r="A106" s="1" t="s">
        <v>448</v>
      </c>
      <c r="B106" s="1" t="s">
        <v>112</v>
      </c>
      <c r="C106" s="1" t="s">
        <v>471</v>
      </c>
      <c r="D106" s="1" t="s">
        <v>552</v>
      </c>
    </row>
    <row r="107" spans="1:5" ht="36">
      <c r="A107" s="3" t="s">
        <v>161</v>
      </c>
      <c r="B107" s="1" t="s">
        <v>112</v>
      </c>
      <c r="C107" s="3" t="s">
        <v>557</v>
      </c>
      <c r="D107" s="1" t="s">
        <v>552</v>
      </c>
      <c r="E107" s="3" t="s">
        <v>558</v>
      </c>
    </row>
    <row r="108" spans="1:5" ht="24">
      <c r="A108" s="1" t="s">
        <v>148</v>
      </c>
      <c r="B108" s="1" t="s">
        <v>559</v>
      </c>
      <c r="C108" s="1" t="s">
        <v>112</v>
      </c>
      <c r="D108" s="1" t="s">
        <v>552</v>
      </c>
      <c r="E108" s="3" t="s">
        <v>560</v>
      </c>
    </row>
    <row r="109" spans="1:5" ht="48">
      <c r="A109" s="3" t="s">
        <v>201</v>
      </c>
      <c r="B109" s="1" t="s">
        <v>561</v>
      </c>
      <c r="C109" s="1" t="s">
        <v>112</v>
      </c>
      <c r="D109" s="1" t="s">
        <v>552</v>
      </c>
      <c r="E109" s="3" t="s">
        <v>562</v>
      </c>
    </row>
    <row r="110" spans="1:5" ht="24">
      <c r="A110" s="3" t="s">
        <v>278</v>
      </c>
      <c r="B110" s="1" t="s">
        <v>461</v>
      </c>
      <c r="C110" s="1" t="s">
        <v>112</v>
      </c>
      <c r="D110" s="1" t="s">
        <v>552</v>
      </c>
    </row>
    <row r="111" spans="1:5" ht="24">
      <c r="A111" s="3" t="s">
        <v>288</v>
      </c>
      <c r="B111" s="1" t="s">
        <v>461</v>
      </c>
      <c r="C111" s="1" t="s">
        <v>112</v>
      </c>
      <c r="D111" s="1" t="s">
        <v>552</v>
      </c>
      <c r="E111" s="3" t="s">
        <v>563</v>
      </c>
    </row>
    <row r="112" spans="1:5">
      <c r="A112" s="3" t="s">
        <v>252</v>
      </c>
      <c r="B112" s="1" t="s">
        <v>106</v>
      </c>
      <c r="C112" s="1" t="s">
        <v>112</v>
      </c>
      <c r="D112" s="1" t="s">
        <v>552</v>
      </c>
    </row>
    <row r="113" spans="1:5">
      <c r="E113" s="1" t="s">
        <v>550</v>
      </c>
    </row>
    <row r="114" spans="1:5" ht="36">
      <c r="A114" s="1" t="s">
        <v>564</v>
      </c>
      <c r="B114" s="1" t="s">
        <v>112</v>
      </c>
      <c r="C114" s="1" t="s">
        <v>143</v>
      </c>
      <c r="D114" s="1" t="s">
        <v>125</v>
      </c>
      <c r="E114" s="3" t="s">
        <v>565</v>
      </c>
    </row>
    <row r="115" spans="1:5">
      <c r="A115" s="1" t="s">
        <v>168</v>
      </c>
      <c r="B115" s="1" t="s">
        <v>112</v>
      </c>
      <c r="C115" s="1" t="s">
        <v>143</v>
      </c>
      <c r="D115" s="1" t="s">
        <v>125</v>
      </c>
      <c r="E115" s="3" t="s">
        <v>566</v>
      </c>
    </row>
    <row r="116" spans="1:5" ht="24">
      <c r="A116" s="1" t="s">
        <v>119</v>
      </c>
      <c r="B116" s="1" t="s">
        <v>112</v>
      </c>
      <c r="C116" s="3" t="s">
        <v>567</v>
      </c>
      <c r="D116" s="1" t="s">
        <v>125</v>
      </c>
      <c r="E116" s="3" t="s">
        <v>568</v>
      </c>
    </row>
    <row r="117" spans="1:5">
      <c r="A117" s="1" t="s">
        <v>161</v>
      </c>
      <c r="B117" s="1" t="s">
        <v>112</v>
      </c>
      <c r="C117" s="3" t="s">
        <v>304</v>
      </c>
      <c r="D117" s="1" t="s">
        <v>125</v>
      </c>
      <c r="E117" s="3" t="s">
        <v>569</v>
      </c>
    </row>
    <row r="118" spans="1:5" ht="24">
      <c r="A118" s="1" t="s">
        <v>278</v>
      </c>
      <c r="B118" s="1" t="s">
        <v>461</v>
      </c>
      <c r="C118" s="1" t="s">
        <v>112</v>
      </c>
      <c r="D118" s="1" t="s">
        <v>125</v>
      </c>
    </row>
    <row r="119" spans="1:5" ht="24">
      <c r="A119" s="3" t="s">
        <v>285</v>
      </c>
      <c r="B119" s="1" t="s">
        <v>461</v>
      </c>
      <c r="C119" s="1" t="s">
        <v>112</v>
      </c>
      <c r="D119" s="1" t="s">
        <v>125</v>
      </c>
    </row>
    <row r="120" spans="1:5" ht="24">
      <c r="A120" s="3" t="s">
        <v>288</v>
      </c>
      <c r="B120" s="1" t="s">
        <v>461</v>
      </c>
      <c r="C120" s="1" t="s">
        <v>112</v>
      </c>
      <c r="D120" s="1" t="s">
        <v>125</v>
      </c>
    </row>
    <row r="121" spans="1:5" ht="24">
      <c r="A121" s="1" t="s">
        <v>285</v>
      </c>
      <c r="B121" s="1" t="s">
        <v>461</v>
      </c>
      <c r="C121" s="3" t="s">
        <v>143</v>
      </c>
      <c r="D121" s="1" t="s">
        <v>125</v>
      </c>
    </row>
    <row r="122" spans="1:5" ht="24">
      <c r="A122" s="1" t="s">
        <v>288</v>
      </c>
      <c r="B122" s="1" t="s">
        <v>461</v>
      </c>
      <c r="C122" s="1" t="s">
        <v>143</v>
      </c>
      <c r="D122" s="1" t="s">
        <v>125</v>
      </c>
    </row>
    <row r="123" spans="1:5" ht="24">
      <c r="A123" s="3" t="s">
        <v>570</v>
      </c>
      <c r="B123" s="1" t="s">
        <v>113</v>
      </c>
      <c r="C123" s="1" t="s">
        <v>143</v>
      </c>
      <c r="D123" s="1" t="s">
        <v>125</v>
      </c>
    </row>
    <row r="124" spans="1:5">
      <c r="A124" s="1" t="s">
        <v>448</v>
      </c>
      <c r="B124" s="1" t="s">
        <v>113</v>
      </c>
      <c r="C124" s="1" t="s">
        <v>304</v>
      </c>
      <c r="D124" s="1" t="s">
        <v>125</v>
      </c>
    </row>
    <row r="126" spans="1:5">
      <c r="E126" s="1" t="s">
        <v>571</v>
      </c>
    </row>
    <row r="127" spans="1:5">
      <c r="A127" s="3" t="s">
        <v>249</v>
      </c>
      <c r="B127" s="1" t="s">
        <v>121</v>
      </c>
      <c r="C127" s="1" t="s">
        <v>143</v>
      </c>
      <c r="D127" s="1" t="s">
        <v>250</v>
      </c>
    </row>
    <row r="128" spans="1:5" ht="24">
      <c r="A128" s="1" t="s">
        <v>285</v>
      </c>
      <c r="B128" s="1" t="s">
        <v>461</v>
      </c>
      <c r="C128" s="1" t="s">
        <v>143</v>
      </c>
      <c r="D128" s="1" t="s">
        <v>250</v>
      </c>
    </row>
    <row r="129" spans="1:5" ht="24">
      <c r="A129" s="3" t="s">
        <v>262</v>
      </c>
      <c r="B129" s="1" t="s">
        <v>461</v>
      </c>
      <c r="C129" s="1" t="s">
        <v>143</v>
      </c>
      <c r="D129" s="1" t="s">
        <v>250</v>
      </c>
    </row>
    <row r="130" spans="1:5">
      <c r="A130" s="3" t="s">
        <v>272</v>
      </c>
      <c r="B130" s="1" t="s">
        <v>143</v>
      </c>
      <c r="C130" s="1" t="s">
        <v>471</v>
      </c>
      <c r="D130" s="1" t="s">
        <v>250</v>
      </c>
    </row>
    <row r="131" spans="1:5" ht="24">
      <c r="E131" s="3" t="s">
        <v>572</v>
      </c>
    </row>
    <row r="132" spans="1:5">
      <c r="A132" s="1" t="s">
        <v>380</v>
      </c>
      <c r="B132" s="1" t="s">
        <v>113</v>
      </c>
      <c r="C132" s="1" t="s">
        <v>143</v>
      </c>
      <c r="D132" s="1" t="s">
        <v>573</v>
      </c>
    </row>
    <row r="133" spans="1:5">
      <c r="A133" s="1" t="s">
        <v>447</v>
      </c>
      <c r="B133" s="1" t="s">
        <v>113</v>
      </c>
      <c r="C133" s="1" t="s">
        <v>292</v>
      </c>
      <c r="D133" s="1" t="s">
        <v>573</v>
      </c>
    </row>
    <row r="134" spans="1:5">
      <c r="A134" s="1" t="s">
        <v>447</v>
      </c>
      <c r="B134" s="1" t="s">
        <v>113</v>
      </c>
      <c r="C134" s="1" t="s">
        <v>268</v>
      </c>
      <c r="D134" s="1" t="s">
        <v>573</v>
      </c>
    </row>
    <row r="135" spans="1:5">
      <c r="A135" s="1" t="s">
        <v>447</v>
      </c>
      <c r="B135" s="1" t="s">
        <v>113</v>
      </c>
      <c r="C135" s="1" t="s">
        <v>574</v>
      </c>
      <c r="D135" s="1" t="s">
        <v>573</v>
      </c>
      <c r="E135" s="3" t="s">
        <v>575</v>
      </c>
    </row>
    <row r="136" spans="1:5">
      <c r="A136" s="1" t="s">
        <v>447</v>
      </c>
      <c r="B136" s="1" t="s">
        <v>113</v>
      </c>
      <c r="C136" s="1" t="s">
        <v>128</v>
      </c>
      <c r="D136" s="1" t="s">
        <v>573</v>
      </c>
    </row>
    <row r="137" spans="1:5">
      <c r="A137" s="1" t="s">
        <v>576</v>
      </c>
      <c r="B137" s="1" t="s">
        <v>113</v>
      </c>
      <c r="C137" s="1" t="s">
        <v>574</v>
      </c>
      <c r="D137" s="1" t="s">
        <v>573</v>
      </c>
      <c r="E137" s="3" t="s">
        <v>577</v>
      </c>
    </row>
    <row r="138" spans="1:5">
      <c r="A138" s="1" t="s">
        <v>252</v>
      </c>
      <c r="B138" s="1" t="s">
        <v>292</v>
      </c>
      <c r="C138" s="1" t="s">
        <v>113</v>
      </c>
      <c r="D138" s="1" t="s">
        <v>573</v>
      </c>
      <c r="E138" s="3" t="s">
        <v>578</v>
      </c>
    </row>
    <row r="139" spans="1:5">
      <c r="A139" s="1" t="s">
        <v>579</v>
      </c>
      <c r="B139" s="1" t="s">
        <v>292</v>
      </c>
      <c r="C139" s="1" t="s">
        <v>580</v>
      </c>
      <c r="D139" s="1" t="s">
        <v>573</v>
      </c>
    </row>
    <row r="140" spans="1:5">
      <c r="A140" s="1" t="s">
        <v>581</v>
      </c>
      <c r="B140" s="1" t="s">
        <v>268</v>
      </c>
      <c r="C140" s="3" t="s">
        <v>574</v>
      </c>
      <c r="D140" s="1" t="s">
        <v>573</v>
      </c>
    </row>
    <row r="141" spans="1:5">
      <c r="A141" s="1" t="s">
        <v>34</v>
      </c>
      <c r="B141" s="1" t="s">
        <v>268</v>
      </c>
      <c r="C141" s="1" t="s">
        <v>580</v>
      </c>
      <c r="D141" s="1" t="s">
        <v>573</v>
      </c>
    </row>
    <row r="142" spans="1:5">
      <c r="A142" s="1" t="s">
        <v>127</v>
      </c>
      <c r="B142" s="1" t="s">
        <v>128</v>
      </c>
      <c r="C142" s="1" t="s">
        <v>113</v>
      </c>
      <c r="D142" s="1" t="s">
        <v>573</v>
      </c>
      <c r="E142" s="3" t="s">
        <v>582</v>
      </c>
    </row>
    <row r="143" spans="1:5">
      <c r="A143" s="1" t="s">
        <v>159</v>
      </c>
      <c r="B143" s="1" t="s">
        <v>128</v>
      </c>
      <c r="C143" s="3" t="s">
        <v>268</v>
      </c>
      <c r="D143" s="1" t="s">
        <v>573</v>
      </c>
      <c r="E143" s="3" t="s">
        <v>583</v>
      </c>
    </row>
    <row r="144" spans="1:5" ht="24">
      <c r="A144" s="1" t="s">
        <v>584</v>
      </c>
      <c r="B144" s="1" t="s">
        <v>128</v>
      </c>
      <c r="C144" s="1" t="s">
        <v>143</v>
      </c>
      <c r="D144" s="1" t="s">
        <v>573</v>
      </c>
      <c r="E144" s="3" t="s">
        <v>585</v>
      </c>
    </row>
    <row r="145" spans="1:5" ht="24">
      <c r="A145" s="1" t="s">
        <v>586</v>
      </c>
      <c r="B145" s="1" t="s">
        <v>128</v>
      </c>
      <c r="C145" s="1" t="s">
        <v>574</v>
      </c>
      <c r="D145" s="1" t="s">
        <v>573</v>
      </c>
      <c r="E145" s="3" t="s">
        <v>585</v>
      </c>
    </row>
    <row r="146" spans="1:5">
      <c r="A146" s="1" t="s">
        <v>345</v>
      </c>
      <c r="B146" s="1" t="s">
        <v>128</v>
      </c>
      <c r="C146" s="3" t="s">
        <v>292</v>
      </c>
      <c r="D146" s="1" t="s">
        <v>573</v>
      </c>
    </row>
    <row r="147" spans="1:5">
      <c r="A147" s="1" t="s">
        <v>34</v>
      </c>
      <c r="B147" s="1" t="s">
        <v>128</v>
      </c>
      <c r="C147" s="1" t="s">
        <v>580</v>
      </c>
      <c r="D147" s="1" t="s">
        <v>573</v>
      </c>
    </row>
    <row r="149" spans="1:5">
      <c r="E149" s="1" t="s">
        <v>587</v>
      </c>
    </row>
    <row r="150" spans="1:5">
      <c r="A150" s="1" t="s">
        <v>588</v>
      </c>
      <c r="B150" s="1" t="s">
        <v>292</v>
      </c>
      <c r="C150" s="1" t="s">
        <v>589</v>
      </c>
      <c r="D150" s="1" t="s">
        <v>145</v>
      </c>
    </row>
    <row r="151" spans="1:5">
      <c r="A151" s="1" t="s">
        <v>590</v>
      </c>
      <c r="B151" s="1" t="s">
        <v>292</v>
      </c>
      <c r="C151" s="1" t="s">
        <v>591</v>
      </c>
      <c r="D151" s="1" t="s">
        <v>145</v>
      </c>
      <c r="E151" s="3" t="s">
        <v>592</v>
      </c>
    </row>
    <row r="152" spans="1:5" ht="24">
      <c r="A152" s="1" t="s">
        <v>380</v>
      </c>
      <c r="B152" s="1" t="s">
        <v>292</v>
      </c>
      <c r="C152" s="1" t="s">
        <v>593</v>
      </c>
      <c r="D152" s="1" t="s">
        <v>145</v>
      </c>
      <c r="E152" s="3" t="s">
        <v>594</v>
      </c>
    </row>
    <row r="153" spans="1:5">
      <c r="A153" s="1" t="s">
        <v>380</v>
      </c>
      <c r="B153" s="1" t="s">
        <v>292</v>
      </c>
      <c r="C153" s="1" t="s">
        <v>229</v>
      </c>
      <c r="D153" s="1" t="s">
        <v>145</v>
      </c>
      <c r="E153" s="3" t="s">
        <v>595</v>
      </c>
    </row>
    <row r="154" spans="1:5">
      <c r="A154" s="1" t="s">
        <v>435</v>
      </c>
      <c r="B154" s="1" t="s">
        <v>596</v>
      </c>
      <c r="C154" s="1" t="s">
        <v>292</v>
      </c>
      <c r="D154" s="1" t="s">
        <v>145</v>
      </c>
      <c r="E154" s="3" t="s">
        <v>597</v>
      </c>
    </row>
    <row r="155" spans="1:5">
      <c r="A155" s="1" t="s">
        <v>598</v>
      </c>
      <c r="B155" s="1" t="s">
        <v>596</v>
      </c>
      <c r="C155" s="1" t="s">
        <v>591</v>
      </c>
      <c r="D155" s="1" t="s">
        <v>145</v>
      </c>
      <c r="E155" s="3" t="s">
        <v>599</v>
      </c>
    </row>
    <row r="156" spans="1:5">
      <c r="A156" s="1" t="s">
        <v>600</v>
      </c>
      <c r="B156" s="1" t="s">
        <v>601</v>
      </c>
      <c r="C156" s="1" t="s">
        <v>591</v>
      </c>
      <c r="D156" s="1" t="s">
        <v>145</v>
      </c>
      <c r="E156" s="3" t="s">
        <v>599</v>
      </c>
    </row>
    <row r="157" spans="1:5">
      <c r="A157" s="1" t="s">
        <v>602</v>
      </c>
      <c r="B157" s="1" t="s">
        <v>104</v>
      </c>
      <c r="C157" s="1" t="s">
        <v>591</v>
      </c>
      <c r="D157" s="1" t="s">
        <v>145</v>
      </c>
      <c r="E157" s="3" t="s">
        <v>599</v>
      </c>
    </row>
    <row r="158" spans="1:5">
      <c r="A158" s="1" t="s">
        <v>256</v>
      </c>
      <c r="B158" s="1" t="s">
        <v>106</v>
      </c>
      <c r="C158" s="1" t="s">
        <v>603</v>
      </c>
      <c r="D158" s="1" t="s">
        <v>145</v>
      </c>
      <c r="E158" s="3" t="s">
        <v>604</v>
      </c>
    </row>
    <row r="159" spans="1:5">
      <c r="A159" s="1" t="s">
        <v>605</v>
      </c>
      <c r="B159" s="1" t="s">
        <v>129</v>
      </c>
      <c r="C159" s="1" t="s">
        <v>471</v>
      </c>
      <c r="D159" s="1" t="s">
        <v>145</v>
      </c>
      <c r="E159" s="3" t="s">
        <v>606</v>
      </c>
    </row>
    <row r="160" spans="1:5">
      <c r="A160" s="1" t="s">
        <v>607</v>
      </c>
      <c r="B160" s="1" t="s">
        <v>471</v>
      </c>
      <c r="C160" s="1" t="s">
        <v>129</v>
      </c>
      <c r="D160" s="1" t="s">
        <v>145</v>
      </c>
    </row>
    <row r="161" spans="1:5">
      <c r="A161" s="1" t="s">
        <v>380</v>
      </c>
      <c r="B161" s="1" t="s">
        <v>129</v>
      </c>
      <c r="C161" s="1" t="s">
        <v>229</v>
      </c>
      <c r="D161" s="1" t="s">
        <v>145</v>
      </c>
    </row>
    <row r="162" spans="1:5" ht="24">
      <c r="A162" s="1" t="s">
        <v>380</v>
      </c>
      <c r="B162" s="1" t="s">
        <v>129</v>
      </c>
      <c r="C162" s="1" t="s">
        <v>593</v>
      </c>
      <c r="D162" s="1" t="s">
        <v>145</v>
      </c>
      <c r="E162" s="3" t="s">
        <v>594</v>
      </c>
    </row>
    <row r="163" spans="1:5">
      <c r="A163" s="1" t="s">
        <v>58</v>
      </c>
      <c r="B163" s="1" t="s">
        <v>129</v>
      </c>
      <c r="C163" s="1" t="s">
        <v>229</v>
      </c>
      <c r="D163" s="1" t="s">
        <v>145</v>
      </c>
    </row>
    <row r="164" spans="1:5">
      <c r="A164" s="1" t="s">
        <v>165</v>
      </c>
      <c r="B164" s="1" t="s">
        <v>112</v>
      </c>
      <c r="C164" s="1" t="s">
        <v>603</v>
      </c>
      <c r="D164" s="1" t="s">
        <v>145</v>
      </c>
      <c r="E164" s="3" t="s">
        <v>608</v>
      </c>
    </row>
    <row r="165" spans="1:5">
      <c r="A165" s="1" t="s">
        <v>609</v>
      </c>
      <c r="B165" s="1" t="s">
        <v>112</v>
      </c>
      <c r="C165" s="1" t="s">
        <v>603</v>
      </c>
      <c r="D165" s="1" t="s">
        <v>145</v>
      </c>
      <c r="E165" s="3" t="s">
        <v>608</v>
      </c>
    </row>
    <row r="166" spans="1:5">
      <c r="A166" s="1" t="s">
        <v>165</v>
      </c>
      <c r="B166" s="1" t="s">
        <v>112</v>
      </c>
      <c r="C166" s="1" t="s">
        <v>229</v>
      </c>
      <c r="D166" s="1" t="s">
        <v>145</v>
      </c>
    </row>
    <row r="167" spans="1:5">
      <c r="A167" s="1" t="s">
        <v>165</v>
      </c>
      <c r="B167" s="1" t="s">
        <v>112</v>
      </c>
      <c r="C167" s="1" t="s">
        <v>166</v>
      </c>
      <c r="D167" s="1" t="s">
        <v>145</v>
      </c>
      <c r="E167" s="3" t="s">
        <v>610</v>
      </c>
    </row>
    <row r="168" spans="1:5" ht="24">
      <c r="A168" s="1" t="s">
        <v>611</v>
      </c>
      <c r="B168" s="1" t="s">
        <v>461</v>
      </c>
      <c r="C168" s="1" t="s">
        <v>229</v>
      </c>
      <c r="D168" s="1" t="s">
        <v>145</v>
      </c>
    </row>
    <row r="169" spans="1:5">
      <c r="A169" s="1" t="s">
        <v>249</v>
      </c>
      <c r="B169" s="1" t="s">
        <v>121</v>
      </c>
      <c r="C169" s="1" t="s">
        <v>229</v>
      </c>
      <c r="D169" s="1" t="s">
        <v>145</v>
      </c>
    </row>
    <row r="170" spans="1:5">
      <c r="A170" s="1" t="s">
        <v>612</v>
      </c>
      <c r="B170" s="1" t="s">
        <v>155</v>
      </c>
      <c r="C170" s="1" t="s">
        <v>591</v>
      </c>
      <c r="D170" s="1" t="s">
        <v>145</v>
      </c>
    </row>
    <row r="171" spans="1:5">
      <c r="A171" s="1" t="s">
        <v>564</v>
      </c>
    </row>
    <row r="172" spans="1:5">
      <c r="E172" s="1" t="s">
        <v>587</v>
      </c>
    </row>
    <row r="173" spans="1:5">
      <c r="A173" s="1" t="s">
        <v>613</v>
      </c>
      <c r="B173" s="1" t="s">
        <v>614</v>
      </c>
      <c r="C173" s="1" t="s">
        <v>346</v>
      </c>
      <c r="D173" s="1" t="s">
        <v>192</v>
      </c>
    </row>
    <row r="174" spans="1:5">
      <c r="A174" s="1" t="s">
        <v>272</v>
      </c>
      <c r="B174" s="1" t="s">
        <v>346</v>
      </c>
      <c r="C174" s="1" t="s">
        <v>614</v>
      </c>
      <c r="D174" s="1" t="s">
        <v>192</v>
      </c>
    </row>
    <row r="175" spans="1:5">
      <c r="A175" s="1" t="s">
        <v>272</v>
      </c>
      <c r="B175" s="1" t="s">
        <v>346</v>
      </c>
      <c r="C175" s="1" t="s">
        <v>615</v>
      </c>
      <c r="D175" s="1" t="s">
        <v>192</v>
      </c>
    </row>
    <row r="176" spans="1:5">
      <c r="A176" s="1" t="s">
        <v>616</v>
      </c>
      <c r="B176" s="1" t="s">
        <v>346</v>
      </c>
      <c r="C176" s="1" t="s">
        <v>617</v>
      </c>
      <c r="D176" s="1" t="s">
        <v>192</v>
      </c>
    </row>
    <row r="177" spans="1:5">
      <c r="A177" s="1" t="s">
        <v>618</v>
      </c>
      <c r="B177" s="1" t="s">
        <v>346</v>
      </c>
      <c r="C177" s="1" t="s">
        <v>619</v>
      </c>
      <c r="D177" s="1" t="s">
        <v>192</v>
      </c>
    </row>
    <row r="179" spans="1:5">
      <c r="E179" s="1" t="s">
        <v>620</v>
      </c>
    </row>
    <row r="180" spans="1:5">
      <c r="A180" s="1" t="s">
        <v>447</v>
      </c>
      <c r="B180" s="1" t="s">
        <v>621</v>
      </c>
      <c r="C180" s="1" t="s">
        <v>292</v>
      </c>
      <c r="D180" s="1" t="s">
        <v>95</v>
      </c>
    </row>
    <row r="181" spans="1:5">
      <c r="A181" s="1" t="s">
        <v>447</v>
      </c>
      <c r="B181" s="1" t="s">
        <v>621</v>
      </c>
      <c r="C181" s="1" t="s">
        <v>104</v>
      </c>
      <c r="D181" s="1" t="s">
        <v>95</v>
      </c>
    </row>
    <row r="182" spans="1:5">
      <c r="A182" s="1" t="s">
        <v>103</v>
      </c>
      <c r="B182" s="1" t="s">
        <v>104</v>
      </c>
      <c r="C182" s="1" t="s">
        <v>106</v>
      </c>
      <c r="D182" s="1" t="s">
        <v>95</v>
      </c>
      <c r="E182" s="3" t="s">
        <v>108</v>
      </c>
    </row>
    <row r="183" spans="1:5" ht="24">
      <c r="A183" s="1" t="s">
        <v>117</v>
      </c>
      <c r="B183" s="1" t="s">
        <v>622</v>
      </c>
      <c r="C183" s="1" t="s">
        <v>106</v>
      </c>
      <c r="D183" s="1" t="s">
        <v>95</v>
      </c>
      <c r="E183" s="3" t="s">
        <v>623</v>
      </c>
    </row>
    <row r="184" spans="1:5">
      <c r="A184" s="1" t="s">
        <v>109</v>
      </c>
      <c r="B184" s="1" t="s">
        <v>112</v>
      </c>
      <c r="C184" s="1" t="s">
        <v>114</v>
      </c>
      <c r="D184" s="1" t="s">
        <v>95</v>
      </c>
      <c r="E184" s="3" t="s">
        <v>624</v>
      </c>
    </row>
    <row r="185" spans="1:5">
      <c r="A185" s="1" t="s">
        <v>246</v>
      </c>
      <c r="B185" s="1" t="s">
        <v>104</v>
      </c>
      <c r="C185" s="1" t="s">
        <v>625</v>
      </c>
      <c r="D185" s="1" t="s">
        <v>95</v>
      </c>
      <c r="E185" s="3" t="s">
        <v>626</v>
      </c>
    </row>
    <row r="186" spans="1:5">
      <c r="A186" s="1" t="s">
        <v>296</v>
      </c>
      <c r="B186" s="1" t="s">
        <v>114</v>
      </c>
      <c r="C186" s="1" t="s">
        <v>104</v>
      </c>
      <c r="D186" s="1" t="s">
        <v>95</v>
      </c>
      <c r="E186" s="3" t="s">
        <v>627</v>
      </c>
    </row>
    <row r="187" spans="1:5">
      <c r="A187" s="1" t="s">
        <v>34</v>
      </c>
      <c r="B187" s="1" t="s">
        <v>212</v>
      </c>
      <c r="C187" s="1" t="s">
        <v>292</v>
      </c>
      <c r="D187" s="1" t="s">
        <v>95</v>
      </c>
      <c r="E187" s="3" t="s">
        <v>628</v>
      </c>
    </row>
    <row r="188" spans="1:5" ht="24">
      <c r="A188" s="1" t="s">
        <v>629</v>
      </c>
      <c r="B188" s="1" t="s">
        <v>121</v>
      </c>
      <c r="C188" s="1" t="s">
        <v>630</v>
      </c>
      <c r="D188" s="1" t="s">
        <v>95</v>
      </c>
      <c r="E188" s="3" t="s">
        <v>631</v>
      </c>
    </row>
    <row r="189" spans="1:5" ht="24">
      <c r="A189" s="1" t="s">
        <v>447</v>
      </c>
      <c r="B189" s="1" t="s">
        <v>104</v>
      </c>
      <c r="C189" s="1" t="s">
        <v>104</v>
      </c>
      <c r="D189" s="1" t="s">
        <v>95</v>
      </c>
      <c r="E189" s="3" t="s">
        <v>632</v>
      </c>
    </row>
    <row r="191" spans="1:5">
      <c r="D191" s="1" t="s">
        <v>633</v>
      </c>
    </row>
  </sheetData>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4</vt:i4>
      </vt:variant>
    </vt:vector>
  </HeadingPairs>
  <TitlesOfParts>
    <vt:vector size="12" baseType="lpstr">
      <vt:lpstr>Instrucciones</vt:lpstr>
      <vt:lpstr>1. Buscar por producto</vt:lpstr>
      <vt:lpstr>2. Buscar por empresa</vt:lpstr>
      <vt:lpstr>3. Referencias</vt:lpstr>
      <vt:lpstr>A1. Feedstocks</vt:lpstr>
      <vt:lpstr>A.2 Company inputsFINAL</vt:lpstr>
      <vt:lpstr>A3. Company OutputsFINAL</vt:lpstr>
      <vt:lpstr>A4. List</vt:lpstr>
      <vt:lpstr>'1. Buscar por producto'!Print_Area</vt:lpstr>
      <vt:lpstr>'2. Buscar por empresa'!Print_Area</vt:lpstr>
      <vt:lpstr>'3. Referencias'!Print_Area</vt:lpstr>
      <vt:lpstr>Instrucciones!Print_Area</vt:lpstr>
    </vt:vector>
  </TitlesOfParts>
  <Company>UNIDO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UNIDO</dc:creator>
  <cp:lastModifiedBy>Cesar Barahona</cp:lastModifiedBy>
  <cp:lastPrinted>2019-04-18T14:13:00Z</cp:lastPrinted>
  <dcterms:created xsi:type="dcterms:W3CDTF">2017-08-22T08:00:00Z</dcterms:created>
  <dcterms:modified xsi:type="dcterms:W3CDTF">2020-05-11T12:26:35Z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1033-11.2.0.8342</vt:lpwstr>
  </property>
</Properties>
</file>